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<sst xmlns="http://schemas.openxmlformats.org/spreadsheetml/2006/main" count="177" uniqueCount="84">
  <si>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</si>
  <si>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</si>
  <si>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</si>
  <si>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</si>
  <si>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</si>
  <si>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</si>
  <si>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</si>
  <si>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</si>
  <si>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</si>
  <si>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</si>
  <si>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</si>
  <si>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</si>
  <si>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</si>
  <si>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</si>
  <si>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</si>
  <si>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</si>
  <si>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</si>
  <si>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</si>
  <si>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</si>
  <si>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</si>
  <si>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</si>
  <si>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</si>
  <si>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</si>
  <si>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</si>
  <si>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</si>
  <si>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</si>
  <si>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</si>
  <si>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</si>
  <si>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</si>
  <si>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</si>
  <si>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</si>
  <si>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</si>
  <si>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</si>
  <si>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</si>
  <si>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</si>
  <si>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</si>
  <si>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</si>
  <si>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</si>
  <si>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</si>
  <si>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</si>
  <si>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</si>
  <si>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</si>
  <si>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</si>
  <si>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</si>
  <si>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</si>
  <si>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</si>
  <si>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</si>
  <si>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</si>
  <si>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</si>
  <si>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</si>
  <si>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</si>
  <si>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</si>
  <si>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</si>
  <si>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</si>
  <si>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</si>
  <si>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</si>
  <si>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</si>
  <si>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</si>
  <si>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</si>
  <si>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</si>
  <si>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</si>
  <si>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</si>
  <si>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</si>
  <si>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</si>
  <si>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</si>
  <si>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</si>
  <si>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</si>
  <si>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</si>
  <si>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</si>
  <si>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</si>
  <si>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</si>
  <si>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</si>
  <si>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</si>
  <si>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</si>
  <si>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</si>
  <si>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</si>
  <si>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</si>
  <si>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</si>
  <si>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</si>
  <si>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</si>
  <si>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</si>
  <si>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</si>
  <si>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</si>
  <si>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01.06.2020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</si>
</sst>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0" t="s">
        <v>2</v>
      </c>
      <c r="E3" s="73" t="s">
        <v>3</v>
      </c>
      <c r="F3" s="74"/>
      <c r="G3" s="75"/>
      <c r="H3" s="62">
        <v>43831</v>
      </c>
      <c r="I3" s="63"/>
      <c r="J3" s="62">
        <v>43952</v>
      </c>
      <c r="K3" s="63"/>
      <c r="L3" s="62">
        <v>43983</v>
      </c>
      <c r="M3" s="63"/>
      <c r="N3" s="64" t="s">
        <v>4</v>
      </c>
      <c r="O3" s="65"/>
      <c r="P3" s="64" t="s">
        <v>71</v>
      </c>
      <c r="Q3" s="65"/>
    </row>
    <row r="4" spans="3:17" s="4" customFormat="1" ht="25.5" customHeight="1">
      <c r="C4" s="5" t="s">
        <v>5</v>
      </c>
      <c r="D4" s="71"/>
      <c r="E4" s="76"/>
      <c r="F4" s="77"/>
      <c r="G4" s="78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2"/>
      <c r="E5" s="79"/>
      <c r="F5" s="80"/>
      <c r="G5" s="81"/>
      <c r="H5" s="6"/>
      <c r="I5" s="7"/>
      <c r="J5" s="6"/>
      <c r="K5" s="7"/>
      <c r="L5" s="6"/>
      <c r="M5" s="7"/>
      <c r="N5" s="9">
        <f>N6/H6</f>
        <v>0.5878815855006622</v>
      </c>
      <c r="O5" s="9">
        <f>O6/I6</f>
        <v>3.7136351960395118</v>
      </c>
      <c r="P5" s="9">
        <f>P6/J6</f>
        <v>0.3421670726729934</v>
      </c>
      <c r="Q5" s="9">
        <f>Q6/K6</f>
        <v>0.035552682611506195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69" t="s">
        <v>11</v>
      </c>
      <c r="F6" s="69"/>
      <c r="G6" s="69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</f>
        <v>77913.4</v>
      </c>
      <c r="K6" s="12">
        <f>K8+K11+K13+K14+K15+K16+K19+K20+K21+K22+K24+K25+K26+K28+K30+K18+K23+K27</f>
        <v>19492.2</v>
      </c>
      <c r="L6" s="12">
        <f>L8+L11+L13+L14+L15+L16+L19+L20+L21+L22+L24+L25+L26+L28+L30+L18+L23+L27+L29</f>
        <v>104607.69999999998</v>
      </c>
      <c r="M6" s="12">
        <f>M8+M11+M13+M14+M15+M16+M19+M20+M21+M22+M24+M25+M26+M28+M30+M18+M23+M27</f>
        <v>20185.200000000004</v>
      </c>
      <c r="N6" s="12">
        <f>N8+N11+N13+N14+N15+N16+N19+N20+N21+N22+N24+N25+N26+N28+N30+N18+N23+N27</f>
        <v>38716</v>
      </c>
      <c r="O6" s="12">
        <f>O8+O11+O13+O14+O15+O16+O19+O20+O21+O22+O24+O25+O26+O28+O30+O18+O23+O27</f>
        <v>15902.900000000001</v>
      </c>
      <c r="P6" s="12">
        <f>P8+P11+P13+P14+P15+P16+P19+P20+P21+P22+P24+P25+P26+P28+P30+P18+P23+P27</f>
        <v>26659.4</v>
      </c>
      <c r="Q6" s="12">
        <f>Q8+Q11+Q13+Q14+Q15+Q16+Q19+Q20+Q21+Q22+Q24+Q25+Q26+Q28+Q30+Q18+Q23+Q27</f>
        <v>693.0000000000011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1" t="s">
        <v>14</v>
      </c>
      <c r="F8" s="61"/>
      <c r="G8" s="61"/>
      <c r="H8" s="14">
        <v>1158.6</v>
      </c>
      <c r="I8" s="14">
        <v>0</v>
      </c>
      <c r="J8" s="14">
        <v>758.7</v>
      </c>
      <c r="K8" s="14">
        <v>0</v>
      </c>
      <c r="L8" s="14">
        <v>3420.6</v>
      </c>
      <c r="M8" s="14">
        <v>0</v>
      </c>
      <c r="N8" s="14">
        <f>L8-H8</f>
        <v>2262</v>
      </c>
      <c r="O8" s="14">
        <f>M8-I8</f>
        <v>0</v>
      </c>
      <c r="P8" s="16">
        <f>L8-J8</f>
        <v>2661.8999999999996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66"/>
      <c r="F9" s="67"/>
      <c r="G9" s="68"/>
      <c r="H9" s="14"/>
      <c r="I9" s="14"/>
      <c r="J9" s="14"/>
      <c r="K9" s="14"/>
      <c r="L9" s="14"/>
      <c r="M9" s="14"/>
      <c r="N9" s="14">
        <f aca="true" t="shared" si="0" ref="N9:O28">L9-H9</f>
        <v>0</v>
      </c>
      <c r="O9" s="14">
        <f t="shared" si="0"/>
        <v>0</v>
      </c>
      <c r="P9" s="16">
        <f aca="true" t="shared" si="1" ref="P9:Q28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6"/>
      <c r="F10" s="67"/>
      <c r="G10" s="68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61" t="s">
        <v>16</v>
      </c>
      <c r="F11" s="61"/>
      <c r="G11" s="61"/>
      <c r="H11" s="14">
        <v>6211.7</v>
      </c>
      <c r="I11" s="14">
        <v>2955.6</v>
      </c>
      <c r="J11" s="14">
        <v>13960.8</v>
      </c>
      <c r="K11" s="14">
        <v>5671.4</v>
      </c>
      <c r="L11" s="14">
        <v>14064.5</v>
      </c>
      <c r="M11" s="14">
        <v>5732.9</v>
      </c>
      <c r="N11" s="14">
        <f t="shared" si="0"/>
        <v>7852.8</v>
      </c>
      <c r="O11" s="14">
        <f t="shared" si="0"/>
        <v>2777.2999999999997</v>
      </c>
      <c r="P11" s="16">
        <f t="shared" si="1"/>
        <v>103.70000000000073</v>
      </c>
      <c r="Q11" s="16">
        <f t="shared" si="1"/>
        <v>61.5</v>
      </c>
    </row>
    <row r="12" spans="4:17" s="1" customFormat="1" ht="18" customHeight="1">
      <c r="D12" s="13" t="s">
        <v>69</v>
      </c>
      <c r="E12" s="83" t="s">
        <v>70</v>
      </c>
      <c r="F12" s="84"/>
      <c r="G12" s="85"/>
      <c r="H12" s="14">
        <v>0</v>
      </c>
      <c r="I12" s="14">
        <v>0</v>
      </c>
      <c r="J12" s="14"/>
      <c r="K12" s="14">
        <v>0</v>
      </c>
      <c r="L12" s="14"/>
      <c r="M12" s="14">
        <v>0</v>
      </c>
      <c r="N12" s="14">
        <f t="shared" si="0"/>
        <v>0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61" t="s">
        <v>18</v>
      </c>
      <c r="F13" s="61"/>
      <c r="G13" s="61"/>
      <c r="H13" s="14">
        <v>2421.2</v>
      </c>
      <c r="I13" s="14">
        <v>0</v>
      </c>
      <c r="J13" s="14">
        <v>10607.9</v>
      </c>
      <c r="K13" s="14">
        <v>0</v>
      </c>
      <c r="L13" s="14">
        <v>15701.4</v>
      </c>
      <c r="M13" s="14">
        <v>0</v>
      </c>
      <c r="N13" s="14">
        <f t="shared" si="0"/>
        <v>13280.2</v>
      </c>
      <c r="O13" s="14">
        <f t="shared" si="0"/>
        <v>0</v>
      </c>
      <c r="P13" s="16">
        <f t="shared" si="1"/>
        <v>5093.5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1" t="s">
        <v>20</v>
      </c>
      <c r="F14" s="61"/>
      <c r="G14" s="61"/>
      <c r="H14" s="14">
        <v>1248.9</v>
      </c>
      <c r="I14" s="14">
        <v>1248.9</v>
      </c>
      <c r="J14" s="14">
        <v>1382.4</v>
      </c>
      <c r="K14" s="14">
        <v>1382.4</v>
      </c>
      <c r="L14" s="14">
        <v>1765.9</v>
      </c>
      <c r="M14" s="14">
        <v>1765.9</v>
      </c>
      <c r="N14" s="14">
        <f t="shared" si="0"/>
        <v>517</v>
      </c>
      <c r="O14" s="14">
        <f t="shared" si="0"/>
        <v>517</v>
      </c>
      <c r="P14" s="16">
        <f t="shared" si="1"/>
        <v>383.5</v>
      </c>
      <c r="Q14" s="16">
        <f t="shared" si="1"/>
        <v>383.5</v>
      </c>
    </row>
    <row r="15" spans="3:17" s="1" customFormat="1" ht="29.25" customHeight="1">
      <c r="C15" s="1">
        <v>1</v>
      </c>
      <c r="D15" s="13" t="s">
        <v>21</v>
      </c>
      <c r="E15" s="61" t="s">
        <v>22</v>
      </c>
      <c r="F15" s="61"/>
      <c r="G15" s="61"/>
      <c r="H15" s="14"/>
      <c r="I15" s="14"/>
      <c r="J15" s="14"/>
      <c r="K15" s="14"/>
      <c r="L15" s="14"/>
      <c r="M15" s="14"/>
      <c r="N15" s="14">
        <f t="shared" si="0"/>
        <v>0</v>
      </c>
      <c r="O15" s="14">
        <f t="shared" si="0"/>
        <v>0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61" t="s">
        <v>24</v>
      </c>
      <c r="F16" s="61"/>
      <c r="G16" s="61"/>
      <c r="H16" s="14">
        <v>41.4</v>
      </c>
      <c r="I16" s="14">
        <v>22.1</v>
      </c>
      <c r="J16" s="14">
        <v>274.3</v>
      </c>
      <c r="K16" s="14">
        <v>138.6</v>
      </c>
      <c r="L16" s="14">
        <v>1004.8</v>
      </c>
      <c r="M16" s="14">
        <v>567.1</v>
      </c>
      <c r="N16" s="14">
        <f t="shared" si="0"/>
        <v>963.4</v>
      </c>
      <c r="O16" s="14">
        <f t="shared" si="0"/>
        <v>545</v>
      </c>
      <c r="P16" s="16">
        <f t="shared" si="1"/>
        <v>730.5</v>
      </c>
      <c r="Q16" s="16">
        <f t="shared" si="1"/>
        <v>428.5</v>
      </c>
      <c r="R16" s="17"/>
    </row>
    <row r="17" spans="2:17" s="1" customFormat="1" ht="26.25" customHeight="1">
      <c r="B17" s="1">
        <v>0.45</v>
      </c>
      <c r="D17" s="13" t="s">
        <v>25</v>
      </c>
      <c r="E17" s="61" t="s">
        <v>26</v>
      </c>
      <c r="F17" s="61"/>
      <c r="G17" s="61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3" t="s">
        <v>27</v>
      </c>
      <c r="F18" s="84"/>
      <c r="G18" s="85"/>
      <c r="H18" s="14">
        <v>55.7</v>
      </c>
      <c r="I18" s="14">
        <v>55.7</v>
      </c>
      <c r="J18" s="14">
        <v>85.2</v>
      </c>
      <c r="K18" s="14">
        <v>85.2</v>
      </c>
      <c r="L18" s="14">
        <v>78.4</v>
      </c>
      <c r="M18" s="14">
        <v>78.4</v>
      </c>
      <c r="N18" s="14">
        <f t="shared" si="0"/>
        <v>22.700000000000003</v>
      </c>
      <c r="O18" s="14">
        <f t="shared" si="0"/>
        <v>22.700000000000003</v>
      </c>
      <c r="P18" s="16">
        <f t="shared" si="1"/>
        <v>-6.799999999999997</v>
      </c>
      <c r="Q18" s="16">
        <f t="shared" si="1"/>
        <v>-6.799999999999997</v>
      </c>
    </row>
    <row r="19" spans="2:17" s="1" customFormat="1" ht="17.25" customHeight="1">
      <c r="B19" s="1">
        <v>1</v>
      </c>
      <c r="D19" s="13" t="s">
        <v>28</v>
      </c>
      <c r="E19" s="61" t="s">
        <v>29</v>
      </c>
      <c r="F19" s="61"/>
      <c r="G19" s="61"/>
      <c r="H19" s="14">
        <v>4641.9</v>
      </c>
      <c r="I19" s="14">
        <v>0</v>
      </c>
      <c r="J19" s="14">
        <v>3898.2</v>
      </c>
      <c r="K19" s="14">
        <v>0</v>
      </c>
      <c r="L19" s="14">
        <v>3820.7</v>
      </c>
      <c r="M19" s="14">
        <v>0</v>
      </c>
      <c r="N19" s="14">
        <f t="shared" si="0"/>
        <v>-821.1999999999998</v>
      </c>
      <c r="O19" s="14">
        <f t="shared" si="0"/>
        <v>0</v>
      </c>
      <c r="P19" s="16">
        <f t="shared" si="1"/>
        <v>-77.5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61" t="s">
        <v>31</v>
      </c>
      <c r="F20" s="61"/>
      <c r="G20" s="61"/>
      <c r="H20" s="14">
        <v>10753.4</v>
      </c>
      <c r="I20" s="14">
        <v>0</v>
      </c>
      <c r="J20" s="14">
        <v>10042.5</v>
      </c>
      <c r="K20" s="14">
        <v>0</v>
      </c>
      <c r="L20" s="14">
        <v>28434.6</v>
      </c>
      <c r="M20" s="14">
        <v>0</v>
      </c>
      <c r="N20" s="14">
        <f t="shared" si="0"/>
        <v>17681.199999999997</v>
      </c>
      <c r="O20" s="14">
        <f t="shared" si="0"/>
        <v>0</v>
      </c>
      <c r="P20" s="16">
        <f t="shared" si="1"/>
        <v>18392.1</v>
      </c>
      <c r="Q20" s="16">
        <f t="shared" si="1"/>
        <v>0</v>
      </c>
    </row>
    <row r="21" spans="4:17" s="18" customFormat="1" ht="15">
      <c r="D21" s="19" t="s">
        <v>34</v>
      </c>
      <c r="E21" s="86" t="s">
        <v>35</v>
      </c>
      <c r="F21" s="86"/>
      <c r="G21" s="86"/>
      <c r="H21" s="14">
        <v>110.5</v>
      </c>
      <c r="I21" s="14">
        <v>0</v>
      </c>
      <c r="J21" s="14">
        <v>749.7</v>
      </c>
      <c r="K21" s="14">
        <v>651.2</v>
      </c>
      <c r="L21" s="14">
        <v>740.5</v>
      </c>
      <c r="M21" s="14">
        <v>651.2</v>
      </c>
      <c r="N21" s="14">
        <f t="shared" si="0"/>
        <v>630</v>
      </c>
      <c r="O21" s="14">
        <f t="shared" si="0"/>
        <v>651.2</v>
      </c>
      <c r="P21" s="16">
        <f t="shared" si="1"/>
        <v>-9.200000000000045</v>
      </c>
      <c r="Q21" s="16">
        <f t="shared" si="1"/>
        <v>0</v>
      </c>
    </row>
    <row r="22" spans="4:17" s="18" customFormat="1" ht="16.5" customHeight="1">
      <c r="D22" s="19" t="s">
        <v>36</v>
      </c>
      <c r="E22" s="86" t="s">
        <v>37</v>
      </c>
      <c r="F22" s="86"/>
      <c r="G22" s="86"/>
      <c r="H22" s="14">
        <v>28516.3</v>
      </c>
      <c r="I22" s="14">
        <v>0</v>
      </c>
      <c r="J22" s="14">
        <v>24148.5</v>
      </c>
      <c r="K22" s="14">
        <v>11563.4</v>
      </c>
      <c r="L22" s="14">
        <v>23412.9</v>
      </c>
      <c r="M22" s="14">
        <v>11389.7</v>
      </c>
      <c r="N22" s="14">
        <f t="shared" si="0"/>
        <v>-5103.399999999998</v>
      </c>
      <c r="O22" s="14">
        <f t="shared" si="0"/>
        <v>11389.7</v>
      </c>
      <c r="P22" s="16">
        <f t="shared" si="1"/>
        <v>-735.5999999999985</v>
      </c>
      <c r="Q22" s="16">
        <f t="shared" si="1"/>
        <v>-173.6999999999989</v>
      </c>
    </row>
    <row r="23" spans="4:17" s="18" customFormat="1" ht="16.5" customHeight="1">
      <c r="D23" s="19" t="s">
        <v>38</v>
      </c>
      <c r="E23" s="88" t="s">
        <v>39</v>
      </c>
      <c r="F23" s="88"/>
      <c r="G23" s="88"/>
      <c r="H23" s="14"/>
      <c r="I23" s="14">
        <v>0</v>
      </c>
      <c r="J23" s="14"/>
      <c r="K23" s="14">
        <v>0</v>
      </c>
      <c r="L23" s="14"/>
      <c r="M23" s="14">
        <v>0</v>
      </c>
      <c r="N23" s="14">
        <f t="shared" si="0"/>
        <v>0</v>
      </c>
      <c r="O23" s="14">
        <f t="shared" si="0"/>
        <v>0</v>
      </c>
      <c r="P23" s="16">
        <f t="shared" si="1"/>
        <v>0</v>
      </c>
      <c r="Q23" s="16">
        <f t="shared" si="1"/>
        <v>0</v>
      </c>
    </row>
    <row r="24" spans="2:17" s="18" customFormat="1" ht="16.5" customHeight="1">
      <c r="B24" s="18">
        <v>1</v>
      </c>
      <c r="D24" s="13" t="s">
        <v>40</v>
      </c>
      <c r="E24" s="61" t="s">
        <v>41</v>
      </c>
      <c r="F24" s="61"/>
      <c r="G24" s="61"/>
      <c r="H24" s="14">
        <v>114.6</v>
      </c>
      <c r="I24" s="14">
        <v>0</v>
      </c>
      <c r="J24" s="14">
        <v>2903.2</v>
      </c>
      <c r="K24" s="14">
        <v>0</v>
      </c>
      <c r="L24" s="14">
        <v>3069.6</v>
      </c>
      <c r="M24" s="14">
        <v>0</v>
      </c>
      <c r="N24" s="14">
        <f t="shared" si="0"/>
        <v>2955</v>
      </c>
      <c r="O24" s="14">
        <f t="shared" si="0"/>
        <v>0</v>
      </c>
      <c r="P24" s="16">
        <f t="shared" si="1"/>
        <v>166.4000000000001</v>
      </c>
      <c r="Q24" s="16">
        <f t="shared" si="1"/>
        <v>0</v>
      </c>
    </row>
    <row r="25" spans="2:17" s="1" customFormat="1" ht="15">
      <c r="B25" s="1">
        <v>1</v>
      </c>
      <c r="D25" s="13" t="s">
        <v>42</v>
      </c>
      <c r="E25" s="61" t="s">
        <v>43</v>
      </c>
      <c r="F25" s="61"/>
      <c r="G25" s="61"/>
      <c r="H25" s="14">
        <v>9951.2</v>
      </c>
      <c r="I25" s="14">
        <v>0</v>
      </c>
      <c r="J25" s="14">
        <v>8416.8</v>
      </c>
      <c r="K25" s="14">
        <v>0</v>
      </c>
      <c r="L25" s="14">
        <v>8237.5</v>
      </c>
      <c r="M25" s="14">
        <v>0</v>
      </c>
      <c r="N25" s="14">
        <f t="shared" si="0"/>
        <v>-1713.7000000000007</v>
      </c>
      <c r="O25" s="14">
        <f t="shared" si="0"/>
        <v>0</v>
      </c>
      <c r="P25" s="16">
        <f>L25-J25</f>
        <v>-179.29999999999927</v>
      </c>
      <c r="Q25" s="16">
        <f t="shared" si="1"/>
        <v>0</v>
      </c>
    </row>
    <row r="26" spans="4:17" s="1" customFormat="1" ht="27" customHeight="1">
      <c r="D26" s="13" t="s">
        <v>44</v>
      </c>
      <c r="E26" s="61" t="s">
        <v>45</v>
      </c>
      <c r="F26" s="61"/>
      <c r="G26" s="61"/>
      <c r="H26" s="14">
        <v>631.4</v>
      </c>
      <c r="I26" s="14">
        <v>0</v>
      </c>
      <c r="J26" s="14">
        <v>685.2</v>
      </c>
      <c r="K26" s="14">
        <v>0</v>
      </c>
      <c r="L26" s="14">
        <v>821.4</v>
      </c>
      <c r="M26" s="14">
        <v>0</v>
      </c>
      <c r="N26" s="14">
        <f t="shared" si="0"/>
        <v>190</v>
      </c>
      <c r="O26" s="14">
        <f t="shared" si="0"/>
        <v>0</v>
      </c>
      <c r="P26" s="16">
        <f t="shared" si="1"/>
        <v>136.19999999999993</v>
      </c>
      <c r="Q26" s="16">
        <f t="shared" si="1"/>
        <v>0</v>
      </c>
    </row>
    <row r="27" spans="4:17" s="1" customFormat="1" ht="15.75" customHeight="1">
      <c r="D27" s="13" t="s">
        <v>74</v>
      </c>
      <c r="E27" s="61" t="s">
        <v>75</v>
      </c>
      <c r="F27" s="61"/>
      <c r="G27" s="61"/>
      <c r="H27" s="14"/>
      <c r="I27" s="14">
        <v>0</v>
      </c>
      <c r="J27" s="14"/>
      <c r="K27" s="14">
        <v>0</v>
      </c>
      <c r="L27" s="14"/>
      <c r="M27" s="14">
        <v>0</v>
      </c>
      <c r="N27" s="14">
        <f t="shared" si="0"/>
        <v>0</v>
      </c>
      <c r="O27" s="14">
        <f t="shared" si="0"/>
        <v>0</v>
      </c>
      <c r="P27" s="16">
        <f t="shared" si="1"/>
        <v>0</v>
      </c>
      <c r="Q27" s="16">
        <f t="shared" si="1"/>
        <v>0</v>
      </c>
    </row>
    <row r="28" spans="4:17" s="1" customFormat="1" ht="27.75" customHeight="1">
      <c r="D28" s="13" t="s">
        <v>46</v>
      </c>
      <c r="E28" s="61" t="s">
        <v>47</v>
      </c>
      <c r="F28" s="61"/>
      <c r="G28" s="61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8.5" customHeight="1">
      <c r="D29" s="13" t="s">
        <v>48</v>
      </c>
      <c r="E29" s="61" t="s">
        <v>49</v>
      </c>
      <c r="F29" s="61"/>
      <c r="G29" s="61"/>
      <c r="H29" s="14"/>
      <c r="I29" s="14">
        <v>0</v>
      </c>
      <c r="J29" s="14"/>
      <c r="K29" s="14">
        <v>0</v>
      </c>
      <c r="L29" s="14">
        <v>34.9</v>
      </c>
      <c r="M29" s="14">
        <v>0</v>
      </c>
      <c r="N29" s="14">
        <f>L29-H29</f>
        <v>34.9</v>
      </c>
      <c r="O29" s="14">
        <f>M29-I29</f>
        <v>0</v>
      </c>
      <c r="P29" s="16">
        <f>L29-J29</f>
        <v>34.9</v>
      </c>
      <c r="Q29" s="16">
        <f>M29-K29</f>
        <v>0</v>
      </c>
    </row>
    <row r="30" spans="3:17" ht="15" customHeight="1">
      <c r="C30" s="20">
        <v>0.5</v>
      </c>
      <c r="D30" s="47" t="s">
        <v>76</v>
      </c>
      <c r="E30" s="87" t="s">
        <v>50</v>
      </c>
      <c r="F30" s="87"/>
      <c r="G30" s="87"/>
      <c r="H30" s="14"/>
      <c r="I30" s="14">
        <v>0</v>
      </c>
      <c r="J30" s="14"/>
      <c r="K30" s="14">
        <v>0</v>
      </c>
      <c r="L30" s="14"/>
      <c r="M30" s="14">
        <v>0</v>
      </c>
      <c r="N30" s="14">
        <f>L30-H30</f>
        <v>0</v>
      </c>
      <c r="O30" s="14">
        <f>M30-I30</f>
        <v>0</v>
      </c>
      <c r="P30" s="16">
        <f>L30-J30</f>
        <v>0</v>
      </c>
      <c r="Q30" s="16">
        <f>M30-K30</f>
        <v>0</v>
      </c>
    </row>
    <row r="31" spans="4:7" ht="15">
      <c r="D31" s="82"/>
      <c r="E31" s="82"/>
      <c r="F31" s="82"/>
      <c r="G31" s="82"/>
    </row>
    <row r="32" spans="4:13" s="21" customFormat="1" ht="15.75">
      <c r="D32" s="22"/>
      <c r="E32" s="22" t="s">
        <v>80</v>
      </c>
      <c r="F32" s="22"/>
      <c r="G32" s="22"/>
      <c r="H32" s="22"/>
      <c r="I32" s="22"/>
      <c r="J32" s="22"/>
      <c r="K32" s="22"/>
      <c r="L32" s="22"/>
      <c r="M32" s="22"/>
    </row>
    <row r="34" spans="2:18" s="1" customFormat="1" ht="9.75" customHeight="1">
      <c r="B34"/>
      <c r="C34"/>
      <c r="D34" s="23" t="s">
        <v>77</v>
      </c>
      <c r="N34"/>
      <c r="O34"/>
      <c r="P34"/>
      <c r="Q34"/>
      <c r="R34"/>
    </row>
  </sheetData>
  <sheetProtection/>
  <mergeCells count="32">
    <mergeCell ref="E29:G29"/>
    <mergeCell ref="E30:G30"/>
    <mergeCell ref="E23:G23"/>
    <mergeCell ref="E24:G24"/>
    <mergeCell ref="E25:G25"/>
    <mergeCell ref="E26:G26"/>
    <mergeCell ref="E27:G27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P3:Q3"/>
    <mergeCell ref="E6:G6"/>
    <mergeCell ref="E9:G9"/>
    <mergeCell ref="D3:D5"/>
    <mergeCell ref="E3:G5"/>
    <mergeCell ref="H3:I3"/>
    <mergeCell ref="E8:G8"/>
    <mergeCell ref="E14:G14"/>
    <mergeCell ref="E15:G15"/>
    <mergeCell ref="E16:G16"/>
    <mergeCell ref="J3:K3"/>
    <mergeCell ref="L3:M3"/>
    <mergeCell ref="N3:O3"/>
    <mergeCell ref="E10:G10"/>
    <mergeCell ref="E11:G11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9" hidden="1" customWidth="1"/>
    <col min="9" max="9" width="10.28125" style="49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8"/>
      <c r="G1" s="48"/>
      <c r="H1" s="48"/>
      <c r="I1" s="48"/>
    </row>
    <row r="2" spans="3:6" ht="15" customHeight="1">
      <c r="C2" s="3"/>
      <c r="E2" s="10" t="s">
        <v>83</v>
      </c>
      <c r="F2" s="49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0" t="s">
        <v>2</v>
      </c>
      <c r="D6" s="25" t="s">
        <v>3</v>
      </c>
      <c r="E6" s="73" t="s">
        <v>3</v>
      </c>
      <c r="F6" s="91" t="s">
        <v>78</v>
      </c>
      <c r="G6" s="92"/>
      <c r="H6" s="92"/>
      <c r="I6" s="93"/>
      <c r="J6" s="94" t="s">
        <v>53</v>
      </c>
      <c r="K6" s="94"/>
      <c r="L6" s="94"/>
      <c r="M6" s="95"/>
      <c r="N6" s="96"/>
      <c r="O6" s="94" t="s">
        <v>81</v>
      </c>
      <c r="P6" s="94"/>
      <c r="Q6" s="94"/>
      <c r="R6" s="95"/>
      <c r="S6" s="96"/>
      <c r="T6" s="94" t="s">
        <v>79</v>
      </c>
      <c r="U6" s="94"/>
      <c r="V6" s="94"/>
      <c r="W6" s="95"/>
      <c r="X6" s="96"/>
      <c r="Y6" s="94" t="s">
        <v>54</v>
      </c>
      <c r="Z6" s="94"/>
      <c r="AA6" s="94"/>
      <c r="AB6" s="95"/>
      <c r="AC6" s="96"/>
      <c r="AD6" s="94" t="s">
        <v>55</v>
      </c>
      <c r="AE6" s="94"/>
      <c r="AF6" s="94"/>
      <c r="AG6" s="95"/>
      <c r="AH6" s="96"/>
      <c r="AI6" s="94" t="s">
        <v>56</v>
      </c>
      <c r="AJ6" s="94"/>
      <c r="AK6" s="94"/>
      <c r="AL6" s="95"/>
      <c r="AM6" s="96"/>
      <c r="AN6" s="94" t="s">
        <v>57</v>
      </c>
      <c r="AO6" s="94"/>
      <c r="AP6" s="94"/>
      <c r="AQ6" s="95"/>
      <c r="AR6" s="96"/>
      <c r="AS6" s="94" t="s">
        <v>58</v>
      </c>
      <c r="AT6" s="94"/>
      <c r="AU6" s="94"/>
      <c r="AV6" s="95"/>
      <c r="AW6" s="96"/>
      <c r="AX6" s="94" t="s">
        <v>59</v>
      </c>
      <c r="AY6" s="94"/>
      <c r="AZ6" s="94"/>
      <c r="BA6" s="95"/>
      <c r="BB6" s="96"/>
      <c r="BC6" s="94" t="s">
        <v>60</v>
      </c>
      <c r="BD6" s="94"/>
      <c r="BE6" s="94"/>
      <c r="BF6" s="95"/>
      <c r="BG6" s="96"/>
      <c r="BH6" s="94" t="s">
        <v>61</v>
      </c>
      <c r="BI6" s="94"/>
      <c r="BJ6" s="94"/>
      <c r="BK6" s="95"/>
      <c r="BL6" s="96"/>
      <c r="BM6" s="94" t="s">
        <v>62</v>
      </c>
      <c r="BN6" s="94"/>
      <c r="BO6" s="94"/>
      <c r="BP6" s="95"/>
      <c r="BQ6" s="97"/>
      <c r="BR6" s="54"/>
    </row>
    <row r="7" spans="3:69" s="1" customFormat="1" ht="36.75" customHeight="1">
      <c r="C7" s="72"/>
      <c r="D7" s="26"/>
      <c r="E7" s="79"/>
      <c r="F7" s="27">
        <v>43831</v>
      </c>
      <c r="G7" s="27">
        <v>43952</v>
      </c>
      <c r="H7" s="27">
        <v>43983</v>
      </c>
      <c r="I7" s="50" t="s">
        <v>63</v>
      </c>
      <c r="J7" s="27">
        <v>43831</v>
      </c>
      <c r="K7" s="27">
        <v>43952</v>
      </c>
      <c r="L7" s="27">
        <v>43983</v>
      </c>
      <c r="M7" s="28" t="s">
        <v>63</v>
      </c>
      <c r="N7" s="28" t="s">
        <v>71</v>
      </c>
      <c r="O7" s="27">
        <v>43831</v>
      </c>
      <c r="P7" s="27">
        <v>43952</v>
      </c>
      <c r="Q7" s="27">
        <v>43983</v>
      </c>
      <c r="R7" s="28" t="s">
        <v>63</v>
      </c>
      <c r="S7" s="28" t="s">
        <v>71</v>
      </c>
      <c r="T7" s="27">
        <v>43831</v>
      </c>
      <c r="U7" s="27">
        <v>43952</v>
      </c>
      <c r="V7" s="27">
        <v>43983</v>
      </c>
      <c r="W7" s="28" t="s">
        <v>63</v>
      </c>
      <c r="X7" s="28" t="s">
        <v>71</v>
      </c>
      <c r="Y7" s="27">
        <v>43831</v>
      </c>
      <c r="Z7" s="27">
        <v>43952</v>
      </c>
      <c r="AA7" s="27">
        <v>43983</v>
      </c>
      <c r="AB7" s="28" t="s">
        <v>63</v>
      </c>
      <c r="AC7" s="28" t="s">
        <v>71</v>
      </c>
      <c r="AD7" s="27">
        <v>43831</v>
      </c>
      <c r="AE7" s="27">
        <v>43952</v>
      </c>
      <c r="AF7" s="27">
        <v>43983</v>
      </c>
      <c r="AG7" s="28" t="s">
        <v>63</v>
      </c>
      <c r="AH7" s="28" t="s">
        <v>71</v>
      </c>
      <c r="AI7" s="27">
        <v>43831</v>
      </c>
      <c r="AJ7" s="27">
        <v>43952</v>
      </c>
      <c r="AK7" s="27">
        <v>43983</v>
      </c>
      <c r="AL7" s="28" t="s">
        <v>63</v>
      </c>
      <c r="AM7" s="28" t="s">
        <v>71</v>
      </c>
      <c r="AN7" s="27">
        <v>43831</v>
      </c>
      <c r="AO7" s="27">
        <v>43952</v>
      </c>
      <c r="AP7" s="27">
        <v>43983</v>
      </c>
      <c r="AQ7" s="28" t="s">
        <v>63</v>
      </c>
      <c r="AR7" s="28" t="s">
        <v>71</v>
      </c>
      <c r="AS7" s="27">
        <v>43831</v>
      </c>
      <c r="AT7" s="27">
        <v>43952</v>
      </c>
      <c r="AU7" s="27">
        <v>43983</v>
      </c>
      <c r="AV7" s="28" t="s">
        <v>63</v>
      </c>
      <c r="AW7" s="28" t="s">
        <v>71</v>
      </c>
      <c r="AX7" s="27">
        <v>43831</v>
      </c>
      <c r="AY7" s="27">
        <v>43952</v>
      </c>
      <c r="AZ7" s="27">
        <v>43983</v>
      </c>
      <c r="BA7" s="28" t="s">
        <v>63</v>
      </c>
      <c r="BB7" s="28" t="s">
        <v>71</v>
      </c>
      <c r="BC7" s="27">
        <v>43831</v>
      </c>
      <c r="BD7" s="27">
        <v>43952</v>
      </c>
      <c r="BE7" s="27">
        <v>43983</v>
      </c>
      <c r="BF7" s="28" t="s">
        <v>63</v>
      </c>
      <c r="BG7" s="28" t="s">
        <v>71</v>
      </c>
      <c r="BH7" s="27">
        <v>43831</v>
      </c>
      <c r="BI7" s="27">
        <v>43952</v>
      </c>
      <c r="BJ7" s="27">
        <v>43983</v>
      </c>
      <c r="BK7" s="28" t="s">
        <v>63</v>
      </c>
      <c r="BL7" s="28" t="s">
        <v>71</v>
      </c>
      <c r="BM7" s="27">
        <v>43831</v>
      </c>
      <c r="BN7" s="27">
        <v>43952</v>
      </c>
      <c r="BO7" s="27">
        <v>43983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1"/>
      <c r="G8" s="51"/>
      <c r="H8" s="51"/>
      <c r="I8" s="51"/>
      <c r="J8" s="32"/>
      <c r="K8" s="32"/>
      <c r="L8" s="32"/>
      <c r="M8" s="33">
        <f>M9/J9%</f>
        <v>82.95781820003172</v>
      </c>
      <c r="N8" s="33"/>
      <c r="O8" s="32"/>
      <c r="P8" s="32"/>
      <c r="Q8" s="32"/>
      <c r="R8" s="33">
        <f>R9/O9%</f>
        <v>54.13750709286928</v>
      </c>
      <c r="S8" s="33"/>
      <c r="T8" s="32"/>
      <c r="U8" s="32"/>
      <c r="V8" s="32"/>
      <c r="W8" s="33">
        <f>W9/T9%</f>
        <v>-0.24801469010086652</v>
      </c>
      <c r="X8" s="33"/>
      <c r="Y8" s="32"/>
      <c r="Z8" s="32"/>
      <c r="AA8" s="32"/>
      <c r="AB8" s="33">
        <f>AB9/Y9%</f>
        <v>1.3130408833184124</v>
      </c>
      <c r="AC8" s="33"/>
      <c r="AD8" s="32"/>
      <c r="AE8" s="32"/>
      <c r="AF8" s="32"/>
      <c r="AG8" s="33">
        <f>AG9/AD9%</f>
        <v>2.6084386314933834</v>
      </c>
      <c r="AH8" s="33"/>
      <c r="AI8" s="32"/>
      <c r="AJ8" s="32"/>
      <c r="AK8" s="32"/>
      <c r="AL8" s="33">
        <f>AL9/AI9%</f>
        <v>58.05921495729947</v>
      </c>
      <c r="AM8" s="33"/>
      <c r="AN8" s="32"/>
      <c r="AO8" s="32"/>
      <c r="AP8" s="32"/>
      <c r="AQ8" s="33">
        <f>AQ9/AN9%</f>
        <v>30.83702246269881</v>
      </c>
      <c r="AR8" s="33"/>
      <c r="AS8" s="32"/>
      <c r="AT8" s="32"/>
      <c r="AU8" s="32"/>
      <c r="AV8" s="33">
        <f>AV9/AS9%</f>
        <v>13.572472731361765</v>
      </c>
      <c r="AW8" s="33"/>
      <c r="AX8" s="32"/>
      <c r="AY8" s="32"/>
      <c r="AZ8" s="32"/>
      <c r="BA8" s="33">
        <f>BA9/AX9%</f>
        <v>73.10744462205984</v>
      </c>
      <c r="BB8" s="33"/>
      <c r="BC8" s="32"/>
      <c r="BD8" s="32"/>
      <c r="BE8" s="32"/>
      <c r="BF8" s="33">
        <f>BF9/BC9%</f>
        <v>23.382531338455326</v>
      </c>
      <c r="BG8" s="33"/>
      <c r="BH8" s="32"/>
      <c r="BI8" s="32"/>
      <c r="BJ8" s="32"/>
      <c r="BK8" s="33">
        <f>BK9/BH9%</f>
        <v>4.0155206641400465</v>
      </c>
      <c r="BL8" s="33"/>
      <c r="BM8" s="32"/>
      <c r="BN8" s="32"/>
      <c r="BO8" s="32"/>
      <c r="BP8" s="33">
        <f>BP9/BM9%</f>
        <v>42.81191306680977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60" t="s">
        <v>11</v>
      </c>
      <c r="F9" s="52">
        <f>F10+F11+F13+F14+F15+F16+F17+F18+F19+F20+F22+F23+F24+F25+F26+F27+F28+F29+F30</f>
        <v>65856.5</v>
      </c>
      <c r="G9" s="52">
        <f>G10+G11+G13+G14+G15+G16+G17+G18+G19+G20+G22+G23+G24+G25+G26+G27+G28+G29+G30</f>
        <v>77911.1</v>
      </c>
      <c r="H9" s="52">
        <f>H10+H11+H13+H14+H15+H16+H17+H18+H19+H20+H22+H23+H24+H25+H26+H27+H28+H29+H30</f>
        <v>104575.89999999998</v>
      </c>
      <c r="I9" s="52">
        <f>I10+I11+I13+I14+I15+I16+I17+I18+I19+I20+I22+I23+I24+I25+I26+I27+I28+I29+I30</f>
        <v>38719.399999999994</v>
      </c>
      <c r="J9" s="35">
        <f>SUM(J10:J28)+J29+J30</f>
        <v>35937.3</v>
      </c>
      <c r="K9" s="35">
        <f>SUM(K10:K28)+K29+K30</f>
        <v>46456.1</v>
      </c>
      <c r="L9" s="35">
        <f>SUM(L10:L28)+L29+L30</f>
        <v>65750.1</v>
      </c>
      <c r="M9" s="36">
        <f>L9-J9</f>
        <v>29812.800000000003</v>
      </c>
      <c r="N9" s="36">
        <f>L9-K9</f>
        <v>19294.000000000007</v>
      </c>
      <c r="O9" s="35">
        <f>SUM(O10:O28)+O29</f>
        <v>2114.8</v>
      </c>
      <c r="P9" s="35">
        <f>SUM(P10:P28)+P29</f>
        <v>2608.2</v>
      </c>
      <c r="Q9" s="35">
        <f>SUM(Q10:Q28)+Q29</f>
        <v>3259.7</v>
      </c>
      <c r="R9" s="36">
        <f>Q9-O9</f>
        <v>1144.8999999999996</v>
      </c>
      <c r="S9" s="36">
        <f>Q9-P9</f>
        <v>651.5</v>
      </c>
      <c r="T9" s="35">
        <f>SUM(T10:T28)+T29</f>
        <v>4193.3</v>
      </c>
      <c r="U9" s="35">
        <f>SUM(U10:U28)+U29</f>
        <v>3730.8999999999996</v>
      </c>
      <c r="V9" s="35">
        <f>SUM(V10:V28)+V29</f>
        <v>4182.900000000001</v>
      </c>
      <c r="W9" s="36">
        <f>V9-T9</f>
        <v>-10.399999999999636</v>
      </c>
      <c r="X9" s="36">
        <f>V9-U9</f>
        <v>452.0000000000009</v>
      </c>
      <c r="Y9" s="35">
        <f>SUM(Y10:Y28)+Y29</f>
        <v>1675.5</v>
      </c>
      <c r="Z9" s="35">
        <f>SUM(Z10:Z28)+Z29</f>
        <v>1605.6</v>
      </c>
      <c r="AA9" s="35">
        <f>SUM(AA10:AA28)+AA29</f>
        <v>1697.5</v>
      </c>
      <c r="AB9" s="36">
        <f>AA9-Y9</f>
        <v>22</v>
      </c>
      <c r="AC9" s="36">
        <f>AA9-Z9</f>
        <v>91.90000000000009</v>
      </c>
      <c r="AD9" s="35">
        <f>SUM(AD10:AD28)+AD29</f>
        <v>1353.3</v>
      </c>
      <c r="AE9" s="35">
        <f>SUM(AE10:AE28)+AE29</f>
        <v>1157.6</v>
      </c>
      <c r="AF9" s="35">
        <f>SUM(AF10:AF28)+AF29</f>
        <v>1388.6</v>
      </c>
      <c r="AG9" s="36">
        <f>AF9-AD9</f>
        <v>35.299999999999955</v>
      </c>
      <c r="AH9" s="36">
        <f>AF9-AE9</f>
        <v>231</v>
      </c>
      <c r="AI9" s="35">
        <f>SUM(AI10:AI28)+AI29</f>
        <v>3711.9</v>
      </c>
      <c r="AJ9" s="35">
        <f>SUM(AJ10:AJ28)+AJ29</f>
        <v>4424</v>
      </c>
      <c r="AK9" s="35">
        <f>SUM(AK10:AK28)+AK29</f>
        <v>5866.999999999999</v>
      </c>
      <c r="AL9" s="36">
        <f>AK9-AI9</f>
        <v>2155.099999999999</v>
      </c>
      <c r="AM9" s="36">
        <f>AK9-AJ9</f>
        <v>1442.999999999999</v>
      </c>
      <c r="AN9" s="35">
        <f>SUM(AN10:AN28)</f>
        <v>2439.6</v>
      </c>
      <c r="AO9" s="35">
        <f>SUM(AO10:AO28)</f>
        <v>2742.9</v>
      </c>
      <c r="AP9" s="35">
        <f>SUM(AP10:AP28)</f>
        <v>3191.9</v>
      </c>
      <c r="AQ9" s="36">
        <f>AP9-AN9</f>
        <v>752.3000000000002</v>
      </c>
      <c r="AR9" s="36">
        <f>AP9-AO9</f>
        <v>449</v>
      </c>
      <c r="AS9" s="35">
        <f>SUM(AS10:AS28)+AS29</f>
        <v>1778.6</v>
      </c>
      <c r="AT9" s="35">
        <f>SUM(AT10:AT28)+AT29</f>
        <v>1642.6</v>
      </c>
      <c r="AU9" s="35">
        <f>SUM(AU10:AU28)+AU29</f>
        <v>2020.0000000000002</v>
      </c>
      <c r="AV9" s="36">
        <f>AU9-AS9</f>
        <v>241.40000000000032</v>
      </c>
      <c r="AW9" s="36">
        <f>AU9-AT9</f>
        <v>377.4000000000003</v>
      </c>
      <c r="AX9" s="35">
        <f>SUM(AX10:AX28)+AX29</f>
        <v>3503.2</v>
      </c>
      <c r="AY9" s="35">
        <f>SUM(AY10:AY28)+AY29</f>
        <v>3714.1</v>
      </c>
      <c r="AZ9" s="35">
        <f>SUM(AZ10:AZ28)+AZ29</f>
        <v>6064.3</v>
      </c>
      <c r="BA9" s="36">
        <f>AZ9-AX9</f>
        <v>2561.1000000000004</v>
      </c>
      <c r="BB9" s="36">
        <f>AZ9-AY9</f>
        <v>2350.2000000000003</v>
      </c>
      <c r="BC9" s="35">
        <f>SUM(BC10:BC28)+BC29</f>
        <v>989.1999999999999</v>
      </c>
      <c r="BD9" s="35">
        <f>SUM(BD10:BD28)+BD29</f>
        <v>749.6</v>
      </c>
      <c r="BE9" s="35">
        <f>SUM(BE10:BE28)+BE29</f>
        <v>1220.5</v>
      </c>
      <c r="BF9" s="36">
        <f>BE9-BC9</f>
        <v>231.30000000000007</v>
      </c>
      <c r="BG9" s="36">
        <f>BE9-BD9</f>
        <v>470.9</v>
      </c>
      <c r="BH9" s="35">
        <f>SUM(BH10:BH28)+BH29</f>
        <v>4432.8</v>
      </c>
      <c r="BI9" s="35">
        <f>SUM(BI10:BI28)+BI29</f>
        <v>4237.099999999999</v>
      </c>
      <c r="BJ9" s="35">
        <f>SUM(BJ10:BJ28)+BJ29</f>
        <v>4610.8</v>
      </c>
      <c r="BK9" s="36">
        <f>BJ9-BH9</f>
        <v>178</v>
      </c>
      <c r="BL9" s="36">
        <f>BJ9-BI9</f>
        <v>373.7000000000007</v>
      </c>
      <c r="BM9" s="35">
        <f>SUM(BM10:BM28)+BM29</f>
        <v>3727</v>
      </c>
      <c r="BN9" s="35">
        <f>SUM(BN10:BN28)+BN29</f>
        <v>4842.4</v>
      </c>
      <c r="BO9" s="35">
        <f>SUM(BO10:BO28)+BO29</f>
        <v>5322.6</v>
      </c>
      <c r="BP9" s="36">
        <f>BO9-BM9</f>
        <v>1595.6000000000004</v>
      </c>
      <c r="BQ9" s="36">
        <f>BO9-BN9</f>
        <v>480.2000000000007</v>
      </c>
    </row>
    <row r="10" spans="3:69" s="1" customFormat="1" ht="27" customHeight="1">
      <c r="C10" s="13" t="s">
        <v>13</v>
      </c>
      <c r="D10" s="37" t="s">
        <v>14</v>
      </c>
      <c r="E10" s="57" t="s">
        <v>14</v>
      </c>
      <c r="F10" s="53">
        <f aca="true" t="shared" si="0" ref="F10:I25">J10+O10+T10+Y10+AD10+AI10+AN10+AS10+AX10+BC10+BH10+BM10</f>
        <v>1158.6</v>
      </c>
      <c r="G10" s="53">
        <f t="shared" si="0"/>
        <v>758.6999999999999</v>
      </c>
      <c r="H10" s="53">
        <f t="shared" si="0"/>
        <v>3375.2999999999997</v>
      </c>
      <c r="I10" s="53">
        <f t="shared" si="0"/>
        <v>2216.7</v>
      </c>
      <c r="J10" s="38">
        <v>1020.4</v>
      </c>
      <c r="K10" s="38">
        <v>717.5</v>
      </c>
      <c r="L10" s="38">
        <v>2039.1</v>
      </c>
      <c r="M10" s="36">
        <f aca="true" t="shared" si="1" ref="M10:M29">L10-J10</f>
        <v>1018.6999999999999</v>
      </c>
      <c r="N10" s="36">
        <f aca="true" t="shared" si="2" ref="N10:N29">L10-K10</f>
        <v>1321.6</v>
      </c>
      <c r="O10" s="38"/>
      <c r="P10" s="38"/>
      <c r="Q10" s="38">
        <v>134.4</v>
      </c>
      <c r="R10" s="36">
        <f aca="true" t="shared" si="3" ref="R10:R29">Q10-O10</f>
        <v>134.4</v>
      </c>
      <c r="S10" s="36">
        <f aca="true" t="shared" si="4" ref="S10:S29">Q10-P10</f>
        <v>134.4</v>
      </c>
      <c r="T10" s="38">
        <v>0</v>
      </c>
      <c r="U10" s="38"/>
      <c r="V10" s="38"/>
      <c r="W10" s="36">
        <f aca="true" t="shared" si="5" ref="W10:W29">V10-T10</f>
        <v>0</v>
      </c>
      <c r="X10" s="36">
        <f aca="true" t="shared" si="6" ref="X10:X29">V10-U10</f>
        <v>0</v>
      </c>
      <c r="Y10" s="38">
        <v>0</v>
      </c>
      <c r="Z10" s="38">
        <v>0</v>
      </c>
      <c r="AA10" s="38">
        <v>0</v>
      </c>
      <c r="AB10" s="36">
        <f aca="true" t="shared" si="7" ref="AB10:AB29">AA10-Y10</f>
        <v>0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3.6</v>
      </c>
      <c r="AJ10" s="38">
        <v>21.8</v>
      </c>
      <c r="AK10" s="38">
        <v>173</v>
      </c>
      <c r="AL10" s="36">
        <f aca="true" t="shared" si="11" ref="AL10:AL29">AK10-AI10</f>
        <v>169.4</v>
      </c>
      <c r="AM10" s="36">
        <f aca="true" t="shared" si="12" ref="AM10:AM29">AK10-AJ10</f>
        <v>151.2</v>
      </c>
      <c r="AN10" s="38">
        <v>48.1</v>
      </c>
      <c r="AO10" s="38">
        <v>17.3</v>
      </c>
      <c r="AP10" s="38">
        <v>18.4</v>
      </c>
      <c r="AQ10" s="36">
        <f aca="true" t="shared" si="13" ref="AQ10:AQ29">AP10-AN10</f>
        <v>-29.700000000000003</v>
      </c>
      <c r="AR10" s="36">
        <f aca="true" t="shared" si="14" ref="AR10:AR29">AP10-AO10</f>
        <v>1.0999999999999979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>
        <v>81.4</v>
      </c>
      <c r="AY10" s="38"/>
      <c r="AZ10" s="38">
        <v>1002.3</v>
      </c>
      <c r="BA10" s="36">
        <f aca="true" t="shared" si="17" ref="BA10:BA29">AZ10-AX10</f>
        <v>920.9</v>
      </c>
      <c r="BB10" s="36">
        <f aca="true" t="shared" si="18" ref="BB10:BB29">AZ10-AY10</f>
        <v>1002.3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>
        <v>4.5</v>
      </c>
      <c r="BI10" s="38">
        <v>2.1</v>
      </c>
      <c r="BJ10" s="38">
        <v>8.1</v>
      </c>
      <c r="BK10" s="36">
        <f aca="true" t="shared" si="21" ref="BK10:BK29">BJ10-BH10</f>
        <v>3.5999999999999996</v>
      </c>
      <c r="BL10" s="36">
        <f aca="true" t="shared" si="22" ref="BL10:BL29">BJ10-BI10</f>
        <v>6</v>
      </c>
      <c r="BM10" s="38">
        <v>0.6</v>
      </c>
      <c r="BN10" s="38"/>
      <c r="BO10" s="38"/>
      <c r="BP10" s="36">
        <f aca="true" t="shared" si="23" ref="BP10:BP29">BO10-BM10</f>
        <v>-0.6</v>
      </c>
      <c r="BQ10" s="36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57" t="s">
        <v>16</v>
      </c>
      <c r="F11" s="53">
        <f t="shared" si="0"/>
        <v>6211.8</v>
      </c>
      <c r="G11" s="53">
        <f t="shared" si="0"/>
        <v>13960.900000000001</v>
      </c>
      <c r="H11" s="53">
        <f t="shared" si="0"/>
        <v>14064.599999999999</v>
      </c>
      <c r="I11" s="53">
        <f t="shared" si="0"/>
        <v>7852.799999999999</v>
      </c>
      <c r="J11" s="38">
        <v>2458.2</v>
      </c>
      <c r="K11" s="38">
        <v>7892.1</v>
      </c>
      <c r="L11" s="38">
        <v>7465.8</v>
      </c>
      <c r="M11" s="36">
        <f>L11-J11</f>
        <v>5007.6</v>
      </c>
      <c r="N11" s="36">
        <f t="shared" si="2"/>
        <v>-426.3000000000002</v>
      </c>
      <c r="O11" s="38">
        <v>88.7</v>
      </c>
      <c r="P11" s="38">
        <v>209.3</v>
      </c>
      <c r="Q11" s="38">
        <v>212.1</v>
      </c>
      <c r="R11" s="36">
        <f t="shared" si="3"/>
        <v>123.39999999999999</v>
      </c>
      <c r="S11" s="36">
        <f t="shared" si="4"/>
        <v>2.799999999999983</v>
      </c>
      <c r="T11" s="38">
        <v>172.3</v>
      </c>
      <c r="U11" s="38">
        <v>206.2</v>
      </c>
      <c r="V11" s="38">
        <v>206.2</v>
      </c>
      <c r="W11" s="36">
        <f t="shared" si="5"/>
        <v>33.89999999999998</v>
      </c>
      <c r="X11" s="36">
        <f t="shared" si="6"/>
        <v>0</v>
      </c>
      <c r="Y11" s="38">
        <v>385</v>
      </c>
      <c r="Z11" s="38">
        <v>347.5</v>
      </c>
      <c r="AA11" s="38">
        <v>347.8</v>
      </c>
      <c r="AB11" s="36">
        <f t="shared" si="7"/>
        <v>-37.19999999999999</v>
      </c>
      <c r="AC11" s="36">
        <f t="shared" si="8"/>
        <v>0.30000000000001137</v>
      </c>
      <c r="AD11" s="38">
        <v>283.1</v>
      </c>
      <c r="AE11" s="38">
        <v>229</v>
      </c>
      <c r="AF11" s="38">
        <v>232.8</v>
      </c>
      <c r="AG11" s="36">
        <f t="shared" si="9"/>
        <v>-50.30000000000001</v>
      </c>
      <c r="AH11" s="36">
        <f t="shared" si="10"/>
        <v>3.8000000000000114</v>
      </c>
      <c r="AI11" s="38">
        <v>57.5</v>
      </c>
      <c r="AJ11" s="38">
        <v>669.7</v>
      </c>
      <c r="AK11" s="38">
        <v>670.6</v>
      </c>
      <c r="AL11" s="36">
        <f t="shared" si="11"/>
        <v>613.1</v>
      </c>
      <c r="AM11" s="36">
        <f t="shared" si="12"/>
        <v>0.8999999999999773</v>
      </c>
      <c r="AN11" s="38">
        <v>525.9</v>
      </c>
      <c r="AO11" s="38">
        <v>680</v>
      </c>
      <c r="AP11" s="38">
        <v>720.6</v>
      </c>
      <c r="AQ11" s="36">
        <f t="shared" si="13"/>
        <v>194.70000000000005</v>
      </c>
      <c r="AR11" s="36">
        <f t="shared" si="14"/>
        <v>40.60000000000002</v>
      </c>
      <c r="AS11" s="38">
        <v>624.9</v>
      </c>
      <c r="AT11" s="38">
        <v>553.4</v>
      </c>
      <c r="AU11" s="38">
        <v>550.9</v>
      </c>
      <c r="AV11" s="36">
        <f t="shared" si="15"/>
        <v>-74</v>
      </c>
      <c r="AW11" s="36">
        <f t="shared" si="16"/>
        <v>-2.5</v>
      </c>
      <c r="AX11" s="38">
        <v>425.8</v>
      </c>
      <c r="AY11" s="38">
        <v>236.7</v>
      </c>
      <c r="AZ11" s="38">
        <v>236.7</v>
      </c>
      <c r="BA11" s="36">
        <f t="shared" si="17"/>
        <v>-189.10000000000002</v>
      </c>
      <c r="BB11" s="36">
        <f t="shared" si="18"/>
        <v>0</v>
      </c>
      <c r="BC11" s="38">
        <v>257.8</v>
      </c>
      <c r="BD11" s="38">
        <v>79.1</v>
      </c>
      <c r="BE11" s="38">
        <v>544.3</v>
      </c>
      <c r="BF11" s="36">
        <f t="shared" si="19"/>
        <v>286.49999999999994</v>
      </c>
      <c r="BG11" s="36">
        <f t="shared" si="20"/>
        <v>465.19999999999993</v>
      </c>
      <c r="BH11" s="38">
        <v>832.8</v>
      </c>
      <c r="BI11" s="38">
        <v>1410.4</v>
      </c>
      <c r="BJ11" s="38">
        <v>1417.3</v>
      </c>
      <c r="BK11" s="36">
        <f t="shared" si="21"/>
        <v>584.5</v>
      </c>
      <c r="BL11" s="36">
        <f t="shared" si="22"/>
        <v>6.899999999999864</v>
      </c>
      <c r="BM11" s="38">
        <v>99.8</v>
      </c>
      <c r="BN11" s="38">
        <v>1447.5</v>
      </c>
      <c r="BO11" s="38">
        <v>1459.5</v>
      </c>
      <c r="BP11" s="36">
        <f t="shared" si="23"/>
        <v>1359.7</v>
      </c>
      <c r="BQ11" s="36">
        <f t="shared" si="24"/>
        <v>12</v>
      </c>
    </row>
    <row r="12" spans="3:69" s="1" customFormat="1" ht="18" customHeight="1">
      <c r="C12" s="13"/>
      <c r="D12" s="37"/>
      <c r="E12" s="57" t="s">
        <v>70</v>
      </c>
      <c r="F12" s="53"/>
      <c r="G12" s="53">
        <f t="shared" si="0"/>
        <v>0</v>
      </c>
      <c r="H12" s="53">
        <f t="shared" si="0"/>
        <v>0</v>
      </c>
      <c r="I12" s="53"/>
      <c r="J12" s="38">
        <v>0</v>
      </c>
      <c r="K12" s="38">
        <v>0</v>
      </c>
      <c r="L12" s="38">
        <v>0</v>
      </c>
      <c r="M12" s="36">
        <f t="shared" si="1"/>
        <v>0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57" t="s">
        <v>18</v>
      </c>
      <c r="F13" s="53">
        <f>J13+O13+T13+Y13+AD13+AI13+AN13+AS13+AX13+BC13+BH13+BM13</f>
        <v>2421.1</v>
      </c>
      <c r="G13" s="53">
        <f t="shared" si="0"/>
        <v>10607.800000000001</v>
      </c>
      <c r="H13" s="53">
        <f t="shared" si="0"/>
        <v>15693.099999999999</v>
      </c>
      <c r="I13" s="53">
        <f t="shared" si="0"/>
        <v>13272</v>
      </c>
      <c r="J13" s="38">
        <v>1909.2</v>
      </c>
      <c r="K13" s="38">
        <v>7918.3</v>
      </c>
      <c r="L13" s="38">
        <v>10428.6</v>
      </c>
      <c r="M13" s="36">
        <f t="shared" si="1"/>
        <v>8519.4</v>
      </c>
      <c r="N13" s="36">
        <f t="shared" si="2"/>
        <v>2510.3</v>
      </c>
      <c r="O13" s="38">
        <v>0</v>
      </c>
      <c r="P13" s="38">
        <v>15.1</v>
      </c>
      <c r="Q13" s="38">
        <v>98</v>
      </c>
      <c r="R13" s="36">
        <f t="shared" si="3"/>
        <v>98</v>
      </c>
      <c r="S13" s="36">
        <f t="shared" si="4"/>
        <v>82.9</v>
      </c>
      <c r="T13" s="38">
        <v>181.9</v>
      </c>
      <c r="U13" s="38">
        <v>261.5</v>
      </c>
      <c r="V13" s="38">
        <v>668.3</v>
      </c>
      <c r="W13" s="36">
        <f t="shared" si="5"/>
        <v>486.4</v>
      </c>
      <c r="X13" s="36">
        <f t="shared" si="6"/>
        <v>406.79999999999995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2.4</v>
      </c>
      <c r="AE13" s="38">
        <v>2.4</v>
      </c>
      <c r="AF13" s="38">
        <v>27.4</v>
      </c>
      <c r="AG13" s="36">
        <f t="shared" si="9"/>
        <v>25</v>
      </c>
      <c r="AH13" s="36">
        <f t="shared" si="10"/>
        <v>25</v>
      </c>
      <c r="AI13" s="38">
        <v>203.6</v>
      </c>
      <c r="AJ13" s="38">
        <v>776.8</v>
      </c>
      <c r="AK13" s="38">
        <v>1124.6</v>
      </c>
      <c r="AL13" s="36">
        <f t="shared" si="11"/>
        <v>920.9999999999999</v>
      </c>
      <c r="AM13" s="36">
        <f t="shared" si="12"/>
        <v>347.79999999999995</v>
      </c>
      <c r="AN13" s="38">
        <v>16.8</v>
      </c>
      <c r="AO13" s="38">
        <v>16.8</v>
      </c>
      <c r="AP13" s="38">
        <v>135.4</v>
      </c>
      <c r="AQ13" s="36">
        <f t="shared" si="13"/>
        <v>118.60000000000001</v>
      </c>
      <c r="AR13" s="36">
        <f t="shared" si="14"/>
        <v>118.60000000000001</v>
      </c>
      <c r="AS13" s="38">
        <v>0</v>
      </c>
      <c r="AT13" s="38"/>
      <c r="AU13" s="38">
        <v>102.3</v>
      </c>
      <c r="AV13" s="36">
        <f t="shared" si="15"/>
        <v>102.3</v>
      </c>
      <c r="AW13" s="36">
        <f t="shared" si="16"/>
        <v>102.3</v>
      </c>
      <c r="AX13" s="38">
        <v>93.3</v>
      </c>
      <c r="AY13" s="38">
        <v>1299.9</v>
      </c>
      <c r="AZ13" s="38">
        <v>2004.3</v>
      </c>
      <c r="BA13" s="36">
        <f t="shared" si="17"/>
        <v>1911</v>
      </c>
      <c r="BB13" s="36">
        <f t="shared" si="18"/>
        <v>704.3999999999999</v>
      </c>
      <c r="BC13" s="38">
        <v>0</v>
      </c>
      <c r="BD13" s="38">
        <v>1.2</v>
      </c>
      <c r="BE13" s="38">
        <v>1.2</v>
      </c>
      <c r="BF13" s="36">
        <f t="shared" si="19"/>
        <v>1.2</v>
      </c>
      <c r="BG13" s="36">
        <f t="shared" si="20"/>
        <v>0</v>
      </c>
      <c r="BH13" s="38">
        <v>9.2</v>
      </c>
      <c r="BI13" s="38">
        <v>57.1</v>
      </c>
      <c r="BJ13" s="38">
        <v>408.6</v>
      </c>
      <c r="BK13" s="36">
        <f t="shared" si="21"/>
        <v>399.40000000000003</v>
      </c>
      <c r="BL13" s="36">
        <f t="shared" si="22"/>
        <v>351.5</v>
      </c>
      <c r="BM13" s="38">
        <v>4.7</v>
      </c>
      <c r="BN13" s="38">
        <v>258.7</v>
      </c>
      <c r="BO13" s="38">
        <v>694.4</v>
      </c>
      <c r="BP13" s="36">
        <f t="shared" si="23"/>
        <v>689.6999999999999</v>
      </c>
      <c r="BQ13" s="36">
        <f t="shared" si="24"/>
        <v>435.7</v>
      </c>
    </row>
    <row r="14" spans="2:69" s="1" customFormat="1" ht="30.75" customHeight="1">
      <c r="B14" s="1">
        <v>1</v>
      </c>
      <c r="C14" s="13" t="s">
        <v>19</v>
      </c>
      <c r="D14" s="37" t="s">
        <v>20</v>
      </c>
      <c r="E14" s="57" t="s">
        <v>20</v>
      </c>
      <c r="F14" s="53">
        <f>J14+O14+T14+Y14+AD14+AI14+AN14+AS14+AX14+BC14+BH14+BM14</f>
        <v>1248.7000000000003</v>
      </c>
      <c r="G14" s="53">
        <f t="shared" si="0"/>
        <v>1379.8999999999999</v>
      </c>
      <c r="H14" s="53">
        <f t="shared" si="0"/>
        <v>1763.5000000000002</v>
      </c>
      <c r="I14" s="53">
        <f t="shared" si="0"/>
        <v>514.8000000000001</v>
      </c>
      <c r="J14" s="38">
        <v>1063.7</v>
      </c>
      <c r="K14" s="38">
        <v>1190.7</v>
      </c>
      <c r="L14" s="38">
        <v>1490.2</v>
      </c>
      <c r="M14" s="36">
        <f t="shared" si="1"/>
        <v>426.5</v>
      </c>
      <c r="N14" s="36">
        <f t="shared" si="2"/>
        <v>299.5</v>
      </c>
      <c r="O14" s="38">
        <v>4.7</v>
      </c>
      <c r="P14" s="38">
        <v>4.7</v>
      </c>
      <c r="Q14" s="38">
        <v>4.7</v>
      </c>
      <c r="R14" s="36">
        <f t="shared" si="3"/>
        <v>0</v>
      </c>
      <c r="S14" s="36">
        <f t="shared" si="4"/>
        <v>0</v>
      </c>
      <c r="T14" s="38">
        <v>65.9</v>
      </c>
      <c r="U14" s="38">
        <v>58.6</v>
      </c>
      <c r="V14" s="38">
        <v>61.2</v>
      </c>
      <c r="W14" s="36">
        <f t="shared" si="5"/>
        <v>-4.700000000000003</v>
      </c>
      <c r="X14" s="36">
        <f t="shared" si="6"/>
        <v>2.6000000000000014</v>
      </c>
      <c r="Y14" s="38">
        <v>1.9</v>
      </c>
      <c r="Z14" s="38"/>
      <c r="AA14" s="38"/>
      <c r="AB14" s="36">
        <f t="shared" si="7"/>
        <v>-1.9</v>
      </c>
      <c r="AC14" s="36">
        <f t="shared" si="8"/>
        <v>0</v>
      </c>
      <c r="AD14" s="38">
        <v>4.5</v>
      </c>
      <c r="AE14" s="38">
        <v>4.5</v>
      </c>
      <c r="AF14" s="38">
        <v>6.7</v>
      </c>
      <c r="AG14" s="36">
        <f t="shared" si="9"/>
        <v>2.2</v>
      </c>
      <c r="AH14" s="36">
        <f t="shared" si="10"/>
        <v>2.2</v>
      </c>
      <c r="AI14" s="38">
        <v>10.1</v>
      </c>
      <c r="AJ14" s="38">
        <v>7</v>
      </c>
      <c r="AK14" s="38">
        <v>17.5</v>
      </c>
      <c r="AL14" s="36">
        <f t="shared" si="11"/>
        <v>7.4</v>
      </c>
      <c r="AM14" s="36">
        <f t="shared" si="12"/>
        <v>10.5</v>
      </c>
      <c r="AN14" s="38">
        <v>4.9</v>
      </c>
      <c r="AO14" s="38">
        <v>4.9</v>
      </c>
      <c r="AP14" s="38">
        <v>8</v>
      </c>
      <c r="AQ14" s="36">
        <f t="shared" si="13"/>
        <v>3.0999999999999996</v>
      </c>
      <c r="AR14" s="36">
        <f t="shared" si="14"/>
        <v>3.0999999999999996</v>
      </c>
      <c r="AS14" s="38">
        <v>9.1</v>
      </c>
      <c r="AT14" s="38">
        <v>10.2</v>
      </c>
      <c r="AU14" s="38">
        <v>10.2</v>
      </c>
      <c r="AV14" s="36">
        <f t="shared" si="15"/>
        <v>1.0999999999999996</v>
      </c>
      <c r="AW14" s="36">
        <f t="shared" si="16"/>
        <v>0</v>
      </c>
      <c r="AX14" s="38">
        <v>2.8</v>
      </c>
      <c r="AY14" s="38">
        <v>1.1</v>
      </c>
      <c r="AZ14" s="38">
        <v>25.3</v>
      </c>
      <c r="BA14" s="36">
        <f t="shared" si="17"/>
        <v>22.5</v>
      </c>
      <c r="BB14" s="36">
        <f t="shared" si="18"/>
        <v>24.2</v>
      </c>
      <c r="BC14" s="38">
        <v>2.2</v>
      </c>
      <c r="BD14" s="38">
        <v>4.6</v>
      </c>
      <c r="BE14" s="38">
        <v>4.6</v>
      </c>
      <c r="BF14" s="36">
        <f t="shared" si="19"/>
        <v>2.3999999999999995</v>
      </c>
      <c r="BG14" s="36">
        <f t="shared" si="20"/>
        <v>0</v>
      </c>
      <c r="BH14" s="38">
        <v>40.7</v>
      </c>
      <c r="BI14" s="38">
        <v>64.5</v>
      </c>
      <c r="BJ14" s="38">
        <v>67.2</v>
      </c>
      <c r="BK14" s="36">
        <f t="shared" si="21"/>
        <v>26.5</v>
      </c>
      <c r="BL14" s="36">
        <f t="shared" si="22"/>
        <v>2.700000000000003</v>
      </c>
      <c r="BM14" s="38">
        <v>38.2</v>
      </c>
      <c r="BN14" s="38">
        <v>29.1</v>
      </c>
      <c r="BO14" s="38">
        <v>67.9</v>
      </c>
      <c r="BP14" s="36">
        <f t="shared" si="23"/>
        <v>29.700000000000003</v>
      </c>
      <c r="BQ14" s="36">
        <f t="shared" si="24"/>
        <v>38.800000000000004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57" t="s">
        <v>22</v>
      </c>
      <c r="F15" s="53">
        <f>J15+O15+T15+Y15+AD15+AI15+AN15+AS15+AX15+BC15+BH15+BM15</f>
        <v>0</v>
      </c>
      <c r="G15" s="53">
        <f t="shared" si="0"/>
        <v>0</v>
      </c>
      <c r="H15" s="53">
        <f t="shared" si="0"/>
        <v>0</v>
      </c>
      <c r="I15" s="53">
        <f t="shared" si="0"/>
        <v>0</v>
      </c>
      <c r="J15" s="38"/>
      <c r="K15" s="38"/>
      <c r="L15" s="38"/>
      <c r="M15" s="36">
        <f t="shared" si="1"/>
        <v>0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/>
      <c r="AE15" s="38"/>
      <c r="AF15" s="38"/>
      <c r="AG15" s="36">
        <f t="shared" si="9"/>
        <v>0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/>
      <c r="BE15" s="38"/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57" t="s">
        <v>24</v>
      </c>
      <c r="F16" s="53">
        <f>J16+O16+T16+Y16+AD16+AI16+AN16+AS16+AX16+BC16+BH16+BM16</f>
        <v>41.4</v>
      </c>
      <c r="G16" s="53">
        <f t="shared" si="0"/>
        <v>274.3</v>
      </c>
      <c r="H16" s="53">
        <f t="shared" si="0"/>
        <v>1005</v>
      </c>
      <c r="I16" s="53">
        <f t="shared" si="0"/>
        <v>963.5999999999999</v>
      </c>
      <c r="J16" s="38">
        <v>0</v>
      </c>
      <c r="K16" s="38">
        <v>229.8</v>
      </c>
      <c r="L16" s="38">
        <v>325.4</v>
      </c>
      <c r="M16" s="36">
        <f t="shared" si="1"/>
        <v>325.4</v>
      </c>
      <c r="N16" s="36">
        <f t="shared" si="2"/>
        <v>95.59999999999997</v>
      </c>
      <c r="O16" s="38">
        <v>0</v>
      </c>
      <c r="P16" s="38">
        <v>0</v>
      </c>
      <c r="Q16" s="38">
        <v>6</v>
      </c>
      <c r="R16" s="36">
        <f t="shared" si="3"/>
        <v>6</v>
      </c>
      <c r="S16" s="36">
        <f t="shared" si="4"/>
        <v>6</v>
      </c>
      <c r="T16" s="38">
        <v>0</v>
      </c>
      <c r="U16" s="38">
        <v>0</v>
      </c>
      <c r="V16" s="38">
        <v>19.2</v>
      </c>
      <c r="W16" s="36">
        <f t="shared" si="5"/>
        <v>19.2</v>
      </c>
      <c r="X16" s="36">
        <f t="shared" si="6"/>
        <v>19.2</v>
      </c>
      <c r="Y16" s="41"/>
      <c r="Z16" s="41"/>
      <c r="AA16" s="41">
        <v>11.4</v>
      </c>
      <c r="AB16" s="36">
        <f t="shared" si="7"/>
        <v>11.4</v>
      </c>
      <c r="AC16" s="36">
        <f t="shared" si="8"/>
        <v>11.4</v>
      </c>
      <c r="AD16" s="38">
        <v>0</v>
      </c>
      <c r="AE16" s="38">
        <v>0</v>
      </c>
      <c r="AF16" s="38">
        <v>4.6</v>
      </c>
      <c r="AG16" s="36">
        <f t="shared" si="9"/>
        <v>4.6</v>
      </c>
      <c r="AH16" s="36">
        <f t="shared" si="10"/>
        <v>4.6</v>
      </c>
      <c r="AI16" s="41"/>
      <c r="AJ16" s="41"/>
      <c r="AK16" s="41">
        <v>91.5</v>
      </c>
      <c r="AL16" s="36">
        <f t="shared" si="11"/>
        <v>91.5</v>
      </c>
      <c r="AM16" s="36">
        <f t="shared" si="12"/>
        <v>91.5</v>
      </c>
      <c r="AN16" s="38">
        <v>0</v>
      </c>
      <c r="AO16" s="38">
        <v>0</v>
      </c>
      <c r="AP16" s="38">
        <v>250.3</v>
      </c>
      <c r="AQ16" s="36">
        <f t="shared" si="13"/>
        <v>250.3</v>
      </c>
      <c r="AR16" s="36">
        <f t="shared" si="14"/>
        <v>250.3</v>
      </c>
      <c r="AS16" s="38">
        <v>1.2</v>
      </c>
      <c r="AT16" s="38">
        <v>14</v>
      </c>
      <c r="AU16" s="38">
        <v>264.3</v>
      </c>
      <c r="AV16" s="36">
        <f t="shared" si="15"/>
        <v>263.1</v>
      </c>
      <c r="AW16" s="36">
        <f t="shared" si="16"/>
        <v>250.3</v>
      </c>
      <c r="AX16" s="38">
        <v>12.7</v>
      </c>
      <c r="AY16" s="38"/>
      <c r="AZ16" s="38"/>
      <c r="BA16" s="36">
        <f t="shared" si="17"/>
        <v>-12.7</v>
      </c>
      <c r="BB16" s="36">
        <f t="shared" si="18"/>
        <v>0</v>
      </c>
      <c r="BC16" s="38"/>
      <c r="BD16" s="38">
        <v>0</v>
      </c>
      <c r="BE16" s="38">
        <v>0</v>
      </c>
      <c r="BF16" s="36">
        <f t="shared" si="19"/>
        <v>0</v>
      </c>
      <c r="BG16" s="36">
        <f t="shared" si="20"/>
        <v>0</v>
      </c>
      <c r="BH16" s="38"/>
      <c r="BI16" s="38">
        <v>0</v>
      </c>
      <c r="BJ16" s="38">
        <v>0</v>
      </c>
      <c r="BK16" s="36">
        <f t="shared" si="21"/>
        <v>0</v>
      </c>
      <c r="BL16" s="36">
        <f t="shared" si="22"/>
        <v>0</v>
      </c>
      <c r="BM16" s="38">
        <v>27.5</v>
      </c>
      <c r="BN16" s="38">
        <v>30.5</v>
      </c>
      <c r="BO16" s="38">
        <v>32.3</v>
      </c>
      <c r="BP16" s="36">
        <f t="shared" si="23"/>
        <v>4.799999999999997</v>
      </c>
      <c r="BQ16" s="36">
        <f t="shared" si="24"/>
        <v>1.7999999999999972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57" t="s">
        <v>26</v>
      </c>
      <c r="F17" s="53">
        <f>J17+O17+T17+Y17+AD17+AI17+AN17+AS17+AX17+BC17+BH17+BM17</f>
        <v>0</v>
      </c>
      <c r="G17" s="53">
        <f t="shared" si="0"/>
        <v>0</v>
      </c>
      <c r="H17" s="53">
        <f t="shared" si="0"/>
        <v>0</v>
      </c>
      <c r="I17" s="53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58" t="s">
        <v>64</v>
      </c>
      <c r="F18" s="53">
        <f>J18+O18+T18+Y18+AD18+AI18+AN18+AS18+AX18+BC18+BH18+BM18</f>
        <v>55.7</v>
      </c>
      <c r="G18" s="53">
        <f t="shared" si="0"/>
        <v>85.2</v>
      </c>
      <c r="H18" s="53">
        <f t="shared" si="0"/>
        <v>78.4</v>
      </c>
      <c r="I18" s="53">
        <f t="shared" si="0"/>
        <v>22.7</v>
      </c>
      <c r="J18" s="40">
        <v>37.6</v>
      </c>
      <c r="K18" s="40">
        <v>32.5</v>
      </c>
      <c r="L18" s="40">
        <v>34.1</v>
      </c>
      <c r="M18" s="36">
        <f t="shared" si="1"/>
        <v>-3.5</v>
      </c>
      <c r="N18" s="36">
        <f t="shared" si="2"/>
        <v>1.6000000000000014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/>
      <c r="AK18" s="38"/>
      <c r="AL18" s="36">
        <f t="shared" si="11"/>
        <v>0</v>
      </c>
      <c r="AM18" s="36">
        <f t="shared" si="12"/>
        <v>0</v>
      </c>
      <c r="AN18" s="38"/>
      <c r="AO18" s="38"/>
      <c r="AP18" s="38">
        <v>26.2</v>
      </c>
      <c r="AQ18" s="36">
        <f t="shared" si="13"/>
        <v>26.2</v>
      </c>
      <c r="AR18" s="36">
        <f t="shared" si="14"/>
        <v>26.2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/>
      <c r="AY18" s="38">
        <v>0</v>
      </c>
      <c r="AZ18" s="38">
        <v>0</v>
      </c>
      <c r="BA18" s="36">
        <f t="shared" si="17"/>
        <v>0</v>
      </c>
      <c r="BB18" s="36">
        <f t="shared" si="18"/>
        <v>0</v>
      </c>
      <c r="BC18" s="38"/>
      <c r="BD18" s="41"/>
      <c r="BE18" s="41"/>
      <c r="BF18" s="36">
        <f t="shared" si="19"/>
        <v>0</v>
      </c>
      <c r="BG18" s="36">
        <f t="shared" si="20"/>
        <v>0</v>
      </c>
      <c r="BH18" s="38">
        <v>18.1</v>
      </c>
      <c r="BI18" s="38">
        <v>52.7</v>
      </c>
      <c r="BJ18" s="38">
        <v>18.1</v>
      </c>
      <c r="BK18" s="36">
        <f t="shared" si="21"/>
        <v>0</v>
      </c>
      <c r="BL18" s="36">
        <f t="shared" si="22"/>
        <v>-34.6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57" t="s">
        <v>29</v>
      </c>
      <c r="F19" s="53">
        <f>J19+O19+T19+Y19+AD19+AI19+AN19+AS19+AX19+BC19+BH19+BM19</f>
        <v>4641.900000000001</v>
      </c>
      <c r="G19" s="53">
        <f t="shared" si="0"/>
        <v>3898.4</v>
      </c>
      <c r="H19" s="53">
        <f t="shared" si="0"/>
        <v>3820.9</v>
      </c>
      <c r="I19" s="53">
        <f t="shared" si="0"/>
        <v>-821</v>
      </c>
      <c r="J19" s="41">
        <v>2744.1</v>
      </c>
      <c r="K19" s="41">
        <v>2282.7</v>
      </c>
      <c r="L19" s="41">
        <v>2238</v>
      </c>
      <c r="M19" s="36">
        <f t="shared" si="1"/>
        <v>-506.0999999999999</v>
      </c>
      <c r="N19" s="36">
        <f t="shared" si="2"/>
        <v>-44.69999999999982</v>
      </c>
      <c r="O19" s="41">
        <v>100.8</v>
      </c>
      <c r="P19" s="41">
        <v>92.6</v>
      </c>
      <c r="Q19" s="41">
        <v>90.4</v>
      </c>
      <c r="R19" s="36">
        <f t="shared" si="3"/>
        <v>-10.399999999999991</v>
      </c>
      <c r="S19" s="36">
        <f t="shared" si="4"/>
        <v>-2.1999999999999886</v>
      </c>
      <c r="T19" s="41">
        <v>328.5</v>
      </c>
      <c r="U19" s="41">
        <v>288.9</v>
      </c>
      <c r="V19" s="41">
        <v>282.6</v>
      </c>
      <c r="W19" s="36">
        <f t="shared" si="5"/>
        <v>-45.89999999999998</v>
      </c>
      <c r="X19" s="36">
        <f t="shared" si="6"/>
        <v>-6.2999999999999545</v>
      </c>
      <c r="Y19" s="41">
        <v>51.9</v>
      </c>
      <c r="Z19" s="41">
        <v>46.9</v>
      </c>
      <c r="AA19" s="41">
        <v>46.5</v>
      </c>
      <c r="AB19" s="36">
        <f t="shared" si="7"/>
        <v>-5.399999999999999</v>
      </c>
      <c r="AC19" s="36">
        <f t="shared" si="8"/>
        <v>-0.3999999999999986</v>
      </c>
      <c r="AD19" s="41">
        <v>45.6</v>
      </c>
      <c r="AE19" s="41">
        <v>36.4</v>
      </c>
      <c r="AF19" s="41">
        <v>36.4</v>
      </c>
      <c r="AG19" s="36">
        <f t="shared" si="9"/>
        <v>-9.200000000000003</v>
      </c>
      <c r="AH19" s="36">
        <f t="shared" si="10"/>
        <v>0</v>
      </c>
      <c r="AI19" s="41">
        <v>174.3</v>
      </c>
      <c r="AJ19" s="41">
        <v>138.1</v>
      </c>
      <c r="AK19" s="41">
        <v>136.4</v>
      </c>
      <c r="AL19" s="36">
        <f t="shared" si="11"/>
        <v>-37.900000000000006</v>
      </c>
      <c r="AM19" s="36">
        <f t="shared" si="12"/>
        <v>-1.6999999999999886</v>
      </c>
      <c r="AN19" s="41">
        <v>176</v>
      </c>
      <c r="AO19" s="41">
        <v>131.7</v>
      </c>
      <c r="AP19" s="41">
        <v>131.4</v>
      </c>
      <c r="AQ19" s="36">
        <f t="shared" si="13"/>
        <v>-44.599999999999994</v>
      </c>
      <c r="AR19" s="36">
        <f t="shared" si="14"/>
        <v>-0.29999999999998295</v>
      </c>
      <c r="AS19" s="41">
        <v>48.3</v>
      </c>
      <c r="AT19" s="41">
        <v>46.9</v>
      </c>
      <c r="AU19" s="41">
        <v>46.2</v>
      </c>
      <c r="AV19" s="36">
        <f t="shared" si="15"/>
        <v>-2.0999999999999943</v>
      </c>
      <c r="AW19" s="36">
        <f t="shared" si="16"/>
        <v>-0.6999999999999957</v>
      </c>
      <c r="AX19" s="41">
        <v>218.6</v>
      </c>
      <c r="AY19" s="41">
        <v>182.3</v>
      </c>
      <c r="AZ19" s="41">
        <v>179.4</v>
      </c>
      <c r="BA19" s="36">
        <f t="shared" si="17"/>
        <v>-39.19999999999999</v>
      </c>
      <c r="BB19" s="36">
        <f t="shared" si="18"/>
        <v>-2.9000000000000057</v>
      </c>
      <c r="BC19" s="41">
        <v>26.4</v>
      </c>
      <c r="BD19" s="41">
        <v>21.9</v>
      </c>
      <c r="BE19" s="41">
        <v>21.9</v>
      </c>
      <c r="BF19" s="36">
        <f t="shared" si="19"/>
        <v>-4.5</v>
      </c>
      <c r="BG19" s="36">
        <f t="shared" si="20"/>
        <v>0</v>
      </c>
      <c r="BH19" s="41">
        <v>207.4</v>
      </c>
      <c r="BI19" s="41">
        <v>154.7</v>
      </c>
      <c r="BJ19" s="41">
        <v>148</v>
      </c>
      <c r="BK19" s="36">
        <f t="shared" si="21"/>
        <v>-59.400000000000006</v>
      </c>
      <c r="BL19" s="36">
        <f t="shared" si="22"/>
        <v>-6.699999999999989</v>
      </c>
      <c r="BM19" s="41">
        <v>520</v>
      </c>
      <c r="BN19" s="41">
        <v>475.3</v>
      </c>
      <c r="BO19" s="41">
        <v>463.7</v>
      </c>
      <c r="BP19" s="36">
        <f t="shared" si="23"/>
        <v>-56.30000000000001</v>
      </c>
      <c r="BQ19" s="36">
        <f t="shared" si="24"/>
        <v>-11.600000000000023</v>
      </c>
    </row>
    <row r="20" spans="3:69" s="1" customFormat="1" ht="15" customHeight="1">
      <c r="C20" s="13" t="s">
        <v>30</v>
      </c>
      <c r="D20" s="37" t="s">
        <v>31</v>
      </c>
      <c r="E20" s="57" t="s">
        <v>31</v>
      </c>
      <c r="F20" s="53">
        <f>J20+O20+T20+Y20+AD20+AI20+AN20+AS20+AX20+BC20+BH20+BM20</f>
        <v>10753.5</v>
      </c>
      <c r="G20" s="53">
        <f t="shared" si="0"/>
        <v>10042.5</v>
      </c>
      <c r="H20" s="53">
        <f t="shared" si="0"/>
        <v>28434.799999999996</v>
      </c>
      <c r="I20" s="53">
        <f t="shared" si="0"/>
        <v>17681.3</v>
      </c>
      <c r="J20" s="41">
        <v>10554.7</v>
      </c>
      <c r="K20" s="41">
        <v>10009.5</v>
      </c>
      <c r="L20" s="41">
        <v>26082.1</v>
      </c>
      <c r="M20" s="36">
        <f t="shared" si="1"/>
        <v>15527.399999999998</v>
      </c>
      <c r="N20" s="36">
        <f t="shared" si="2"/>
        <v>16072.599999999999</v>
      </c>
      <c r="O20" s="41">
        <v>0</v>
      </c>
      <c r="P20" s="41">
        <v>0</v>
      </c>
      <c r="Q20" s="41">
        <v>402.1</v>
      </c>
      <c r="R20" s="36">
        <f t="shared" si="3"/>
        <v>402.1</v>
      </c>
      <c r="S20" s="36">
        <f t="shared" si="4"/>
        <v>402.1</v>
      </c>
      <c r="T20" s="41"/>
      <c r="U20" s="41"/>
      <c r="V20" s="41">
        <v>73.9</v>
      </c>
      <c r="W20" s="36">
        <f t="shared" si="5"/>
        <v>73.9</v>
      </c>
      <c r="X20" s="36">
        <f t="shared" si="6"/>
        <v>73.9</v>
      </c>
      <c r="Y20" s="41">
        <v>0</v>
      </c>
      <c r="Z20" s="41"/>
      <c r="AA20" s="41">
        <v>91.5</v>
      </c>
      <c r="AB20" s="36">
        <f t="shared" si="7"/>
        <v>91.5</v>
      </c>
      <c r="AC20" s="36">
        <f t="shared" si="8"/>
        <v>91.5</v>
      </c>
      <c r="AD20" s="41">
        <v>0</v>
      </c>
      <c r="AE20" s="41"/>
      <c r="AF20" s="41">
        <v>198.6</v>
      </c>
      <c r="AG20" s="36">
        <f t="shared" si="9"/>
        <v>198.6</v>
      </c>
      <c r="AH20" s="36">
        <f t="shared" si="10"/>
        <v>198.6</v>
      </c>
      <c r="AI20" s="41">
        <v>34.5</v>
      </c>
      <c r="AJ20" s="41">
        <v>30.2</v>
      </c>
      <c r="AK20" s="41">
        <v>930.3</v>
      </c>
      <c r="AL20" s="36">
        <f t="shared" si="11"/>
        <v>895.8</v>
      </c>
      <c r="AM20" s="36">
        <f t="shared" si="12"/>
        <v>900.0999999999999</v>
      </c>
      <c r="AN20" s="41"/>
      <c r="AO20" s="41">
        <v>0</v>
      </c>
      <c r="AP20" s="41">
        <v>18.2</v>
      </c>
      <c r="AQ20" s="36">
        <f t="shared" si="13"/>
        <v>18.2</v>
      </c>
      <c r="AR20" s="36">
        <f t="shared" si="14"/>
        <v>18.2</v>
      </c>
      <c r="AS20" s="41"/>
      <c r="AT20" s="41"/>
      <c r="AU20" s="41">
        <v>37.3</v>
      </c>
      <c r="AV20" s="36">
        <f t="shared" si="15"/>
        <v>37.3</v>
      </c>
      <c r="AW20" s="36">
        <f t="shared" si="16"/>
        <v>37.3</v>
      </c>
      <c r="AX20" s="41">
        <v>0.4</v>
      </c>
      <c r="AY20" s="41">
        <v>0</v>
      </c>
      <c r="AZ20" s="41">
        <v>413.6</v>
      </c>
      <c r="BA20" s="36">
        <f t="shared" si="17"/>
        <v>413.20000000000005</v>
      </c>
      <c r="BB20" s="36">
        <f t="shared" si="18"/>
        <v>413.6</v>
      </c>
      <c r="BC20" s="41"/>
      <c r="BD20" s="41"/>
      <c r="BE20" s="41">
        <v>6.8</v>
      </c>
      <c r="BF20" s="36">
        <f t="shared" si="19"/>
        <v>6.8</v>
      </c>
      <c r="BG20" s="36">
        <f t="shared" si="20"/>
        <v>6.8</v>
      </c>
      <c r="BH20" s="41">
        <v>160.9</v>
      </c>
      <c r="BI20" s="41">
        <v>2.8</v>
      </c>
      <c r="BJ20" s="41">
        <v>103.9</v>
      </c>
      <c r="BK20" s="36">
        <f t="shared" si="21"/>
        <v>-57</v>
      </c>
      <c r="BL20" s="36">
        <f t="shared" si="22"/>
        <v>101.10000000000001</v>
      </c>
      <c r="BM20" s="41">
        <v>3</v>
      </c>
      <c r="BN20" s="41"/>
      <c r="BO20" s="41">
        <v>76.5</v>
      </c>
      <c r="BP20" s="36">
        <f t="shared" si="23"/>
        <v>73.5</v>
      </c>
      <c r="BQ20" s="36">
        <f t="shared" si="24"/>
        <v>76.5</v>
      </c>
    </row>
    <row r="21" spans="3:69" s="1" customFormat="1" ht="12" customHeight="1" hidden="1">
      <c r="C21" s="13" t="s">
        <v>32</v>
      </c>
      <c r="D21" s="37" t="s">
        <v>33</v>
      </c>
      <c r="E21" s="57" t="s">
        <v>33</v>
      </c>
      <c r="F21" s="53">
        <f>J21+O21+T21+Y21+AD21+AI21+AN21+AS21+AX21+BC21+BH21+BM21</f>
        <v>0</v>
      </c>
      <c r="G21" s="53"/>
      <c r="H21" s="53">
        <f t="shared" si="0"/>
        <v>0</v>
      </c>
      <c r="I21" s="53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1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59" t="s">
        <v>35</v>
      </c>
      <c r="F22" s="53">
        <f>J22+O22+T22+Y22+AD22+AI22+AN22+AS22+AX22+BC22+BH22+BM22</f>
        <v>110.4</v>
      </c>
      <c r="G22" s="53">
        <f>K22+P22+U22+Z22+AE22+AJ22+AO22+AT22+AY22+BD22+BI22+BN22</f>
        <v>749.9</v>
      </c>
      <c r="H22" s="53">
        <f t="shared" si="0"/>
        <v>740.7</v>
      </c>
      <c r="I22" s="53">
        <f t="shared" si="0"/>
        <v>630.3</v>
      </c>
      <c r="J22" s="43">
        <v>35.2</v>
      </c>
      <c r="K22" s="43">
        <v>98.5</v>
      </c>
      <c r="L22" s="43">
        <v>89.3</v>
      </c>
      <c r="M22" s="36">
        <f t="shared" si="1"/>
        <v>54.099999999999994</v>
      </c>
      <c r="N22" s="36">
        <f t="shared" si="2"/>
        <v>-9.200000000000003</v>
      </c>
      <c r="O22" s="43">
        <v>0</v>
      </c>
      <c r="P22" s="43">
        <v>14.2</v>
      </c>
      <c r="Q22" s="43">
        <v>14.2</v>
      </c>
      <c r="R22" s="36">
        <f t="shared" si="3"/>
        <v>14.2</v>
      </c>
      <c r="S22" s="36">
        <f t="shared" si="4"/>
        <v>0</v>
      </c>
      <c r="T22" s="43"/>
      <c r="U22" s="43"/>
      <c r="V22" s="43"/>
      <c r="W22" s="36">
        <f t="shared" si="5"/>
        <v>0</v>
      </c>
      <c r="X22" s="36">
        <f t="shared" si="6"/>
        <v>0</v>
      </c>
      <c r="Y22" s="43"/>
      <c r="Z22" s="43">
        <v>70.8</v>
      </c>
      <c r="AA22" s="43">
        <v>70.8</v>
      </c>
      <c r="AB22" s="36">
        <f t="shared" si="7"/>
        <v>70.8</v>
      </c>
      <c r="AC22" s="36">
        <f t="shared" si="8"/>
        <v>0</v>
      </c>
      <c r="AD22" s="43"/>
      <c r="AE22" s="43"/>
      <c r="AF22" s="43"/>
      <c r="AG22" s="36">
        <f t="shared" si="9"/>
        <v>0</v>
      </c>
      <c r="AH22" s="36">
        <f t="shared" si="10"/>
        <v>0</v>
      </c>
      <c r="AI22" s="43">
        <v>3.2</v>
      </c>
      <c r="AJ22" s="43">
        <v>2.8</v>
      </c>
      <c r="AK22" s="43">
        <v>2.8</v>
      </c>
      <c r="AL22" s="36">
        <f t="shared" si="11"/>
        <v>-0.40000000000000036</v>
      </c>
      <c r="AM22" s="36">
        <f t="shared" si="12"/>
        <v>0</v>
      </c>
      <c r="AN22" s="43"/>
      <c r="AO22" s="43">
        <v>413.8</v>
      </c>
      <c r="AP22" s="43">
        <v>413.8</v>
      </c>
      <c r="AQ22" s="36">
        <f t="shared" si="13"/>
        <v>413.8</v>
      </c>
      <c r="AR22" s="36">
        <f t="shared" si="14"/>
        <v>0</v>
      </c>
      <c r="AS22" s="43"/>
      <c r="AT22" s="43">
        <v>1</v>
      </c>
      <c r="AU22" s="43">
        <v>1</v>
      </c>
      <c r="AV22" s="36">
        <f t="shared" si="15"/>
        <v>1</v>
      </c>
      <c r="AW22" s="36">
        <f t="shared" si="16"/>
        <v>0</v>
      </c>
      <c r="AX22" s="43">
        <v>72</v>
      </c>
      <c r="AY22" s="43">
        <v>147.9</v>
      </c>
      <c r="AZ22" s="43">
        <v>147.9</v>
      </c>
      <c r="BA22" s="36">
        <f t="shared" si="17"/>
        <v>75.9</v>
      </c>
      <c r="BB22" s="36">
        <f t="shared" si="18"/>
        <v>0</v>
      </c>
      <c r="BC22" s="43"/>
      <c r="BD22" s="41">
        <v>0.9</v>
      </c>
      <c r="BE22" s="41">
        <v>0.9</v>
      </c>
      <c r="BF22" s="36">
        <f t="shared" si="19"/>
        <v>0.9</v>
      </c>
      <c r="BG22" s="36">
        <f t="shared" si="20"/>
        <v>0</v>
      </c>
      <c r="BH22" s="43">
        <v>0</v>
      </c>
      <c r="BI22" s="43"/>
      <c r="BJ22" s="43"/>
      <c r="BK22" s="36">
        <f t="shared" si="21"/>
        <v>0</v>
      </c>
      <c r="BL22" s="36">
        <f t="shared" si="22"/>
        <v>0</v>
      </c>
      <c r="BM22" s="43">
        <v>0</v>
      </c>
      <c r="BN22" s="43"/>
      <c r="BO22" s="43"/>
      <c r="BP22" s="36">
        <f t="shared" si="23"/>
        <v>0</v>
      </c>
      <c r="BQ22" s="36">
        <f t="shared" si="24"/>
        <v>0</v>
      </c>
    </row>
    <row r="23" spans="3:69" s="18" customFormat="1" ht="16.5" customHeight="1">
      <c r="C23" s="19" t="s">
        <v>36</v>
      </c>
      <c r="D23" s="42" t="s">
        <v>37</v>
      </c>
      <c r="E23" s="59" t="s">
        <v>37</v>
      </c>
      <c r="F23" s="53">
        <f>J23+O23+T23+Y23+AD23+AI23+AN23+AS23+AX23+BC23+BH23+BM23</f>
        <v>28516.200000000004</v>
      </c>
      <c r="G23" s="53">
        <f>K23+P23+U23+Z23+AE23+AJ23+AO23+AT23+AY23+BD23+BI23+BN23</f>
        <v>24148.399999999998</v>
      </c>
      <c r="H23" s="53">
        <f t="shared" si="0"/>
        <v>23412.899999999998</v>
      </c>
      <c r="I23" s="53">
        <f t="shared" si="0"/>
        <v>-5103.299999999999</v>
      </c>
      <c r="J23" s="43">
        <v>12308</v>
      </c>
      <c r="K23" s="43">
        <v>10321.2</v>
      </c>
      <c r="L23" s="43">
        <v>9822.9</v>
      </c>
      <c r="M23" s="36">
        <f t="shared" si="1"/>
        <v>-2485.1000000000004</v>
      </c>
      <c r="N23" s="36">
        <f t="shared" si="2"/>
        <v>-498.3000000000011</v>
      </c>
      <c r="O23" s="43">
        <v>1169</v>
      </c>
      <c r="P23" s="43">
        <v>1088.7</v>
      </c>
      <c r="Q23" s="43">
        <v>1038.9</v>
      </c>
      <c r="R23" s="36">
        <f t="shared" si="3"/>
        <v>-130.0999999999999</v>
      </c>
      <c r="S23" s="36">
        <f t="shared" si="4"/>
        <v>-49.799999999999955</v>
      </c>
      <c r="T23" s="41">
        <v>2712.9</v>
      </c>
      <c r="U23" s="41">
        <v>2280.7</v>
      </c>
      <c r="V23" s="41">
        <v>2242.8</v>
      </c>
      <c r="W23" s="36">
        <f t="shared" si="5"/>
        <v>-470.0999999999999</v>
      </c>
      <c r="X23" s="36">
        <f t="shared" si="6"/>
        <v>-37.899999999999636</v>
      </c>
      <c r="Y23" s="41">
        <v>547.6</v>
      </c>
      <c r="Z23" s="41">
        <v>500.6</v>
      </c>
      <c r="AA23" s="41">
        <v>494.7</v>
      </c>
      <c r="AB23" s="36">
        <f t="shared" si="7"/>
        <v>-52.900000000000034</v>
      </c>
      <c r="AC23" s="36">
        <f t="shared" si="8"/>
        <v>-5.900000000000034</v>
      </c>
      <c r="AD23" s="41">
        <v>593.3</v>
      </c>
      <c r="AE23" s="41">
        <v>517.8</v>
      </c>
      <c r="AF23" s="41">
        <v>516.5</v>
      </c>
      <c r="AG23" s="36">
        <f t="shared" si="9"/>
        <v>-76.79999999999995</v>
      </c>
      <c r="AH23" s="36">
        <f t="shared" si="10"/>
        <v>-1.2999999999999545</v>
      </c>
      <c r="AI23" s="41">
        <v>2650.2</v>
      </c>
      <c r="AJ23" s="41">
        <v>2320.7</v>
      </c>
      <c r="AK23" s="41">
        <v>2266.6</v>
      </c>
      <c r="AL23" s="36">
        <f t="shared" si="11"/>
        <v>-383.5999999999999</v>
      </c>
      <c r="AM23" s="36">
        <f t="shared" si="12"/>
        <v>-54.09999999999991</v>
      </c>
      <c r="AN23" s="41">
        <v>893.9</v>
      </c>
      <c r="AO23" s="41">
        <v>831.5</v>
      </c>
      <c r="AP23" s="41">
        <v>827.7</v>
      </c>
      <c r="AQ23" s="36">
        <f t="shared" si="13"/>
        <v>-66.19999999999993</v>
      </c>
      <c r="AR23" s="36">
        <f t="shared" si="14"/>
        <v>-3.7999999999999545</v>
      </c>
      <c r="AS23" s="41">
        <v>673</v>
      </c>
      <c r="AT23" s="41">
        <v>628</v>
      </c>
      <c r="AU23" s="41">
        <v>624.6</v>
      </c>
      <c r="AV23" s="36">
        <f t="shared" si="15"/>
        <v>-48.39999999999998</v>
      </c>
      <c r="AW23" s="36">
        <f t="shared" si="16"/>
        <v>-3.3999999999999773</v>
      </c>
      <c r="AX23" s="41">
        <v>1393.3</v>
      </c>
      <c r="AY23" s="41">
        <v>1081.1</v>
      </c>
      <c r="AZ23" s="41">
        <v>1075.1</v>
      </c>
      <c r="BA23" s="36">
        <f t="shared" si="17"/>
        <v>-318.20000000000005</v>
      </c>
      <c r="BB23" s="36">
        <f t="shared" si="18"/>
        <v>-6</v>
      </c>
      <c r="BC23" s="41">
        <v>387.2</v>
      </c>
      <c r="BD23" s="43">
        <v>350.6</v>
      </c>
      <c r="BE23" s="43">
        <v>349.9</v>
      </c>
      <c r="BF23" s="36">
        <f t="shared" si="19"/>
        <v>-37.30000000000001</v>
      </c>
      <c r="BG23" s="36">
        <f t="shared" si="20"/>
        <v>-0.7000000000000455</v>
      </c>
      <c r="BH23" s="41">
        <v>2500.9</v>
      </c>
      <c r="BI23" s="41">
        <v>1963.6</v>
      </c>
      <c r="BJ23" s="41">
        <v>1952.9</v>
      </c>
      <c r="BK23" s="36">
        <f t="shared" si="21"/>
        <v>-548</v>
      </c>
      <c r="BL23" s="36">
        <f t="shared" si="22"/>
        <v>-10.699999999999818</v>
      </c>
      <c r="BM23" s="43">
        <v>2686.9</v>
      </c>
      <c r="BN23" s="43">
        <v>2263.9</v>
      </c>
      <c r="BO23" s="43">
        <v>2200.3</v>
      </c>
      <c r="BP23" s="36">
        <f t="shared" si="23"/>
        <v>-486.5999999999999</v>
      </c>
      <c r="BQ23" s="36">
        <f t="shared" si="24"/>
        <v>-63.59999999999991</v>
      </c>
    </row>
    <row r="24" spans="3:69" s="18" customFormat="1" ht="16.5" customHeight="1">
      <c r="C24" s="19"/>
      <c r="D24" s="42" t="s">
        <v>39</v>
      </c>
      <c r="E24" s="44" t="s">
        <v>39</v>
      </c>
      <c r="F24" s="53"/>
      <c r="G24" s="53">
        <f>K24+P24+U24+Z24+AE24+AJ24+AO24+AT24+AY24+BD24+BI24+BN24</f>
        <v>0</v>
      </c>
      <c r="H24" s="53">
        <f t="shared" si="0"/>
        <v>0</v>
      </c>
      <c r="I24" s="53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3">
        <f>J25+O25+T25+Y25+AD25+AI25+AN25+AS25+AX25+BC25+BH25+BM25</f>
        <v>114.6</v>
      </c>
      <c r="G25" s="53">
        <f>K25+P25+U25+Z25+AE25+AJ25+AO25+AT25+AY25+BD25+BI25+BN25</f>
        <v>2903.2</v>
      </c>
      <c r="H25" s="53">
        <f t="shared" si="0"/>
        <v>3069.5000000000005</v>
      </c>
      <c r="I25" s="53">
        <f t="shared" si="0"/>
        <v>2954.9</v>
      </c>
      <c r="J25" s="43">
        <v>45.5</v>
      </c>
      <c r="K25" s="43">
        <v>2646.2</v>
      </c>
      <c r="L25" s="43">
        <v>2641.8</v>
      </c>
      <c r="M25" s="36">
        <f t="shared" si="1"/>
        <v>2596.3</v>
      </c>
      <c r="N25" s="36">
        <f t="shared" si="2"/>
        <v>-4.399999999999636</v>
      </c>
      <c r="O25" s="43">
        <v>0.4</v>
      </c>
      <c r="P25" s="43">
        <v>31.8</v>
      </c>
      <c r="Q25" s="43">
        <v>31.8</v>
      </c>
      <c r="R25" s="36">
        <f t="shared" si="3"/>
        <v>31.400000000000002</v>
      </c>
      <c r="S25" s="36">
        <f t="shared" si="4"/>
        <v>0</v>
      </c>
      <c r="T25" s="43">
        <v>0</v>
      </c>
      <c r="U25" s="43">
        <v>0.3</v>
      </c>
      <c r="V25" s="43">
        <v>0.3</v>
      </c>
      <c r="W25" s="36">
        <f t="shared" si="5"/>
        <v>0.3</v>
      </c>
      <c r="X25" s="36">
        <f t="shared" si="6"/>
        <v>0</v>
      </c>
      <c r="Y25" s="43">
        <v>0</v>
      </c>
      <c r="Z25" s="43">
        <v>6.9</v>
      </c>
      <c r="AA25" s="43">
        <v>6.9</v>
      </c>
      <c r="AB25" s="36">
        <f t="shared" si="7"/>
        <v>6.9</v>
      </c>
      <c r="AC25" s="36">
        <f t="shared" si="8"/>
        <v>0</v>
      </c>
      <c r="AD25" s="43">
        <v>0</v>
      </c>
      <c r="AE25" s="43"/>
      <c r="AF25" s="43"/>
      <c r="AG25" s="36">
        <f t="shared" si="9"/>
        <v>0</v>
      </c>
      <c r="AH25" s="36">
        <f t="shared" si="10"/>
        <v>0</v>
      </c>
      <c r="AI25" s="43"/>
      <c r="AJ25" s="43">
        <v>16.3</v>
      </c>
      <c r="AK25" s="43">
        <v>16.3</v>
      </c>
      <c r="AL25" s="36">
        <f t="shared" si="11"/>
        <v>16.3</v>
      </c>
      <c r="AM25" s="36">
        <f t="shared" si="12"/>
        <v>0</v>
      </c>
      <c r="AN25" s="43">
        <v>7.1</v>
      </c>
      <c r="AO25" s="43">
        <v>21.7</v>
      </c>
      <c r="AP25" s="43">
        <v>21.7</v>
      </c>
      <c r="AQ25" s="36">
        <f t="shared" si="13"/>
        <v>14.6</v>
      </c>
      <c r="AR25" s="36">
        <f t="shared" si="14"/>
        <v>0</v>
      </c>
      <c r="AS25" s="43"/>
      <c r="AT25" s="43">
        <v>3.2</v>
      </c>
      <c r="AU25" s="43">
        <v>3.2</v>
      </c>
      <c r="AV25" s="36">
        <f t="shared" si="15"/>
        <v>3.2</v>
      </c>
      <c r="AW25" s="36">
        <f t="shared" si="16"/>
        <v>0</v>
      </c>
      <c r="AX25" s="43">
        <v>61.6</v>
      </c>
      <c r="AY25" s="43">
        <v>147.2</v>
      </c>
      <c r="AZ25" s="43">
        <v>317.9</v>
      </c>
      <c r="BA25" s="36">
        <f t="shared" si="17"/>
        <v>256.29999999999995</v>
      </c>
      <c r="BB25" s="36">
        <f t="shared" si="18"/>
        <v>170.7</v>
      </c>
      <c r="BC25" s="43"/>
      <c r="BD25" s="41">
        <v>0.7</v>
      </c>
      <c r="BE25" s="41">
        <v>0.7</v>
      </c>
      <c r="BF25" s="36">
        <f t="shared" si="19"/>
        <v>0.7</v>
      </c>
      <c r="BG25" s="36">
        <f t="shared" si="20"/>
        <v>0</v>
      </c>
      <c r="BH25" s="43"/>
      <c r="BI25" s="43">
        <v>0.9</v>
      </c>
      <c r="BJ25" s="43">
        <v>0.9</v>
      </c>
      <c r="BK25" s="36">
        <f t="shared" si="21"/>
        <v>0.9</v>
      </c>
      <c r="BL25" s="36">
        <f t="shared" si="22"/>
        <v>0</v>
      </c>
      <c r="BM25" s="43">
        <v>0</v>
      </c>
      <c r="BN25" s="43">
        <v>28</v>
      </c>
      <c r="BO25" s="43">
        <v>28</v>
      </c>
      <c r="BP25" s="36">
        <f t="shared" si="23"/>
        <v>28</v>
      </c>
      <c r="BQ25" s="36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57" t="s">
        <v>43</v>
      </c>
      <c r="F26" s="53">
        <f>J26+O26+T26+Y26+AD26+AI26+AN26+AS26+AX26+BC26+BH26+BM26</f>
        <v>9951.199999999999</v>
      </c>
      <c r="G26" s="53">
        <f>K26+P26+U26+Z26+AE26+AJ26+AO26+AT26+AY26+BD26+BI26+BN26</f>
        <v>8416.6</v>
      </c>
      <c r="H26" s="53">
        <f>L26+Q26+V26+AA26+AF26+AK26+AP26+AU26+AZ26+BE26+BJ26+BO26</f>
        <v>8237.599999999999</v>
      </c>
      <c r="I26" s="53">
        <f>M26+R26+W26+AB26+AG26+AL26+AQ26+AV26+BA26+BF26+BK26+BP26</f>
        <v>-1713.6</v>
      </c>
      <c r="J26" s="41">
        <v>3760.7</v>
      </c>
      <c r="K26" s="41">
        <v>3117.1</v>
      </c>
      <c r="L26" s="41">
        <v>3034.6</v>
      </c>
      <c r="M26" s="36">
        <f t="shared" si="1"/>
        <v>-726.0999999999999</v>
      </c>
      <c r="N26" s="36">
        <f t="shared" si="2"/>
        <v>-82.5</v>
      </c>
      <c r="O26" s="41">
        <v>751.2</v>
      </c>
      <c r="P26" s="41">
        <v>679.8</v>
      </c>
      <c r="Q26" s="41">
        <v>671.4</v>
      </c>
      <c r="R26" s="36">
        <f t="shared" si="3"/>
        <v>-79.80000000000007</v>
      </c>
      <c r="S26" s="36">
        <f t="shared" si="4"/>
        <v>-8.399999999999977</v>
      </c>
      <c r="T26" s="41">
        <v>731.8</v>
      </c>
      <c r="U26" s="41">
        <v>634.7</v>
      </c>
      <c r="V26" s="41">
        <v>628.4</v>
      </c>
      <c r="W26" s="36">
        <f t="shared" si="5"/>
        <v>-103.39999999999998</v>
      </c>
      <c r="X26" s="36">
        <f t="shared" si="6"/>
        <v>-6.300000000000068</v>
      </c>
      <c r="Y26" s="41">
        <v>689.1</v>
      </c>
      <c r="Z26" s="41">
        <v>632.9</v>
      </c>
      <c r="AA26" s="41">
        <v>627.9</v>
      </c>
      <c r="AB26" s="36">
        <f t="shared" si="7"/>
        <v>-61.200000000000045</v>
      </c>
      <c r="AC26" s="36">
        <f t="shared" si="8"/>
        <v>-5</v>
      </c>
      <c r="AD26" s="41">
        <v>424.4</v>
      </c>
      <c r="AE26" s="41">
        <v>367.5</v>
      </c>
      <c r="AF26" s="41">
        <v>365.6</v>
      </c>
      <c r="AG26" s="36">
        <f t="shared" si="9"/>
        <v>-58.799999999999955</v>
      </c>
      <c r="AH26" s="36">
        <f t="shared" si="10"/>
        <v>-1.8999999999999773</v>
      </c>
      <c r="AI26" s="41">
        <v>574.9</v>
      </c>
      <c r="AJ26" s="41">
        <v>440.6</v>
      </c>
      <c r="AK26" s="41">
        <v>437.4</v>
      </c>
      <c r="AL26" s="36">
        <f t="shared" si="11"/>
        <v>-137.5</v>
      </c>
      <c r="AM26" s="36">
        <f t="shared" si="12"/>
        <v>-3.2000000000000455</v>
      </c>
      <c r="AN26" s="41">
        <v>618</v>
      </c>
      <c r="AO26" s="41">
        <v>476.3</v>
      </c>
      <c r="AP26" s="41">
        <v>471.3</v>
      </c>
      <c r="AQ26" s="36">
        <f t="shared" si="13"/>
        <v>-146.7</v>
      </c>
      <c r="AR26" s="36">
        <f t="shared" si="14"/>
        <v>-5</v>
      </c>
      <c r="AS26" s="41">
        <v>422.1</v>
      </c>
      <c r="AT26" s="41">
        <v>385.9</v>
      </c>
      <c r="AU26" s="41">
        <v>380</v>
      </c>
      <c r="AV26" s="36">
        <f t="shared" si="15"/>
        <v>-42.10000000000002</v>
      </c>
      <c r="AW26" s="36">
        <f t="shared" si="16"/>
        <v>-5.899999999999977</v>
      </c>
      <c r="AX26" s="41">
        <v>658.8</v>
      </c>
      <c r="AY26" s="41">
        <v>553.5</v>
      </c>
      <c r="AZ26" s="41">
        <v>545</v>
      </c>
      <c r="BA26" s="36">
        <f t="shared" si="17"/>
        <v>-113.79999999999995</v>
      </c>
      <c r="BB26" s="36">
        <f t="shared" si="18"/>
        <v>-8.5</v>
      </c>
      <c r="BC26" s="41">
        <v>315.6</v>
      </c>
      <c r="BD26" s="41">
        <v>290.6</v>
      </c>
      <c r="BE26" s="41">
        <v>290.2</v>
      </c>
      <c r="BF26" s="36">
        <f t="shared" si="19"/>
        <v>-25.400000000000034</v>
      </c>
      <c r="BG26" s="36">
        <f t="shared" si="20"/>
        <v>-0.4000000000000341</v>
      </c>
      <c r="BH26" s="41">
        <v>658.3</v>
      </c>
      <c r="BI26" s="41">
        <v>528.3</v>
      </c>
      <c r="BJ26" s="41">
        <v>485.8</v>
      </c>
      <c r="BK26" s="36">
        <f t="shared" si="21"/>
        <v>-172.49999999999994</v>
      </c>
      <c r="BL26" s="36">
        <f t="shared" si="22"/>
        <v>-42.49999999999994</v>
      </c>
      <c r="BM26" s="41">
        <v>346.3</v>
      </c>
      <c r="BN26" s="41">
        <v>309.4</v>
      </c>
      <c r="BO26" s="41">
        <v>300</v>
      </c>
      <c r="BP26" s="36">
        <f t="shared" si="23"/>
        <v>-46.30000000000001</v>
      </c>
      <c r="BQ26" s="36">
        <f t="shared" si="24"/>
        <v>-9.399999999999977</v>
      </c>
    </row>
    <row r="27" spans="3:69" s="1" customFormat="1" ht="27" customHeight="1">
      <c r="C27" s="13" t="s">
        <v>44</v>
      </c>
      <c r="D27" s="37" t="s">
        <v>45</v>
      </c>
      <c r="E27" s="57" t="s">
        <v>45</v>
      </c>
      <c r="F27" s="53">
        <f>J27+O27+T27+Y27+AD27+AI27+AN27+AS27+AX27+BC27+BH27+BM27</f>
        <v>631.4</v>
      </c>
      <c r="G27" s="53">
        <f>K27+P27+U27+Z27+AE27+AJ27+AO27+AT27+AY27+BD27+BI27+BN27</f>
        <v>685.3</v>
      </c>
      <c r="H27" s="53">
        <f>L27+Q27+V27+AA27+AF27+AK27+AP27+AU27+AZ27+BE27+BJ27+BO27</f>
        <v>821.4</v>
      </c>
      <c r="I27" s="53">
        <f>M27+R27+W27+AB27+AG27+AL27+AQ27+AV27+BA27+BF27+BK27+BP27</f>
        <v>190.00000000000006</v>
      </c>
      <c r="J27" s="41"/>
      <c r="K27" s="41"/>
      <c r="L27" s="41"/>
      <c r="M27" s="36">
        <f t="shared" si="1"/>
        <v>0</v>
      </c>
      <c r="N27" s="36">
        <f t="shared" si="2"/>
        <v>0</v>
      </c>
      <c r="O27" s="41"/>
      <c r="P27" s="41">
        <v>472</v>
      </c>
      <c r="Q27" s="41">
        <v>555.7</v>
      </c>
      <c r="R27" s="36">
        <f t="shared" si="3"/>
        <v>555.7</v>
      </c>
      <c r="S27" s="36">
        <f t="shared" si="4"/>
        <v>83.70000000000005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5">
        <v>0</v>
      </c>
      <c r="Z27" s="55">
        <v>0</v>
      </c>
      <c r="AA27" s="55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>
        <v>148.9</v>
      </c>
      <c r="AO27" s="41">
        <v>148.9</v>
      </c>
      <c r="AP27" s="41">
        <v>148.9</v>
      </c>
      <c r="AQ27" s="36">
        <f t="shared" si="13"/>
        <v>0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>
        <v>482.5</v>
      </c>
      <c r="AY27" s="41">
        <v>64.4</v>
      </c>
      <c r="AZ27" s="41">
        <v>116.8</v>
      </c>
      <c r="BA27" s="36">
        <f t="shared" si="17"/>
        <v>-365.7</v>
      </c>
      <c r="BB27" s="36">
        <f t="shared" si="18"/>
        <v>52.39999999999999</v>
      </c>
      <c r="BC27" s="41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57" t="s">
        <v>47</v>
      </c>
      <c r="F28" s="53">
        <f>J28+O28+T28+Y28+AD28+AI28+AN28+AS28+AX28+BC28+BH28+BM28</f>
        <v>0</v>
      </c>
      <c r="G28" s="53">
        <f>K28+P28+U28+Z28+AE28+AJ28+AO28+AT28+AY28+BD28+BI28+BN28</f>
        <v>0</v>
      </c>
      <c r="H28" s="53">
        <f>L28+Q28+V28+AA28+AF28+AK28+AP28+AU28+AZ28+BE28+BJ28+BO28</f>
        <v>0</v>
      </c>
      <c r="I28" s="53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3"/>
      <c r="G29" s="53">
        <f>K29+P29+U29+Z29+AE29+AJ29+AO29+AT29+AY29+BD29+BI29+BN29</f>
        <v>0</v>
      </c>
      <c r="H29" s="53">
        <f>L29+Q29+V29+AA29+AF29+AK29+AP29+AU29+AZ29+BE29+BJ29+BO29</f>
        <v>58.2</v>
      </c>
      <c r="I29" s="53">
        <f>M29+R29+W29+AB29+AG29+AL29+AQ29+AV29+BA29+BF29+BK29+BP29</f>
        <v>58.2</v>
      </c>
      <c r="J29" s="38"/>
      <c r="K29" s="38"/>
      <c r="L29" s="38">
        <v>58.2</v>
      </c>
      <c r="M29" s="36">
        <f t="shared" si="1"/>
        <v>58.2</v>
      </c>
      <c r="N29" s="36">
        <f t="shared" si="2"/>
        <v>58.2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57" t="s">
        <v>50</v>
      </c>
      <c r="F30" s="53">
        <f>J30+O30+T30+Y30+AD30+AI30+AN30+AS30+AX30+BC30+BH30+BM30</f>
        <v>0</v>
      </c>
      <c r="G30" s="53">
        <f>K30+P30+U30+Z30+AE30+AJ30+AO30+AT30+AY30+BD30+BI30+BN30</f>
        <v>0</v>
      </c>
      <c r="H30" s="53">
        <f>L30+Q30+V30+AA30+AF30+AK30+AP30+AU30+AZ30+BE30+BJ30+BO30</f>
        <v>0</v>
      </c>
      <c r="I30" s="53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89"/>
      <c r="F32" s="89"/>
      <c r="G32" s="89"/>
      <c r="H32" s="89"/>
      <c r="I32" s="89"/>
      <c r="J32" s="89"/>
      <c r="O32" s="90"/>
      <c r="P32" s="90"/>
    </row>
  </sheetData>
  <sheetProtection/>
  <mergeCells count="17">
    <mergeCell ref="BC6:BF6"/>
    <mergeCell ref="BH6:BK6"/>
    <mergeCell ref="BM6:BP6"/>
    <mergeCell ref="T6:W6"/>
    <mergeCell ref="Y6:AB6"/>
    <mergeCell ref="AD6:AG6"/>
    <mergeCell ref="AI6:AL6"/>
    <mergeCell ref="AN6:AQ6"/>
    <mergeCell ref="AS6:AV6"/>
    <mergeCell ref="AX6:BA6"/>
    <mergeCell ref="E32:J32"/>
    <mergeCell ref="O32:P32"/>
    <mergeCell ref="C6:C7"/>
    <mergeCell ref="E6:E7"/>
    <mergeCell ref="F6:I6"/>
    <mergeCell ref="J6:M6"/>
    <mergeCell ref="O6:R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2021-08-31T12:13:26Z</dcterms:modified>
  <cp:category/>
  <cp:version/>
  <cp:contentType/>
  <cp:contentStatus/>
</cp:coreProperties>
</file>